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bkp marcelo marilia\doc\MARAIAL 2023\PROJETOS - ORÇAMENTOS\REFORMA NOVA CRECHE\"/>
    </mc:Choice>
  </mc:AlternateContent>
  <xr:revisionPtr revIDLastSave="0" documentId="13_ncr:1_{963E70EF-3594-42EB-9AD5-19B7A7DB6C46}" xr6:coauthVersionLast="47" xr6:coauthVersionMax="47" xr10:uidLastSave="{00000000-0000-0000-0000-000000000000}"/>
  <bookViews>
    <workbookView xWindow="-120" yWindow="-120" windowWidth="20730" windowHeight="11040" tabRatio="807" activeTab="4" xr2:uid="{00000000-000D-0000-FFFF-FFFF00000000}"/>
  </bookViews>
  <sheets>
    <sheet name="ORC MAIS VANT" sheetId="33" r:id="rId1"/>
    <sheet name="ORC DES" sheetId="34" r:id="rId2"/>
    <sheet name="CPU DES" sheetId="48" r:id="rId3"/>
    <sheet name="BDI DES" sheetId="37" r:id="rId4"/>
    <sheet name="ORC N DES" sheetId="47" r:id="rId5"/>
    <sheet name="CPU N DES" sheetId="49" r:id="rId6"/>
    <sheet name="BDI N DES" sheetId="46" r:id="rId7"/>
    <sheet name="CRONOGRAMA" sheetId="41" r:id="rId8"/>
    <sheet name="ENCARGOS SOCIAIS" sheetId="42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123Graph_A" hidden="1">#REF!</definedName>
    <definedName name="__123Graph_B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hidden="1">#REF!</definedName>
    <definedName name="_Fill" hidden="1">#REF!</definedName>
    <definedName name="_xlnm._FilterDatabase" localSheetId="2" hidden="1">'CPU DES'!$A$11:$I$22</definedName>
    <definedName name="_xlnm._FilterDatabase" localSheetId="5" hidden="1">'CPU N DES'!$A$11:$I$22</definedName>
    <definedName name="_xlnm._FilterDatabase" localSheetId="1" hidden="1">'ORC DES'!$A$11:$I$122</definedName>
    <definedName name="_xlnm._FilterDatabase" localSheetId="4" hidden="1">'ORC N DES'!$A$11:$I$122</definedName>
    <definedName name="_Key1" hidden="1">#REF!</definedName>
    <definedName name="_Key2" hidden="1">#REF!</definedName>
    <definedName name="_MM" hidden="1">#REF!</definedName>
    <definedName name="_Order1" hidden="1">255</definedName>
    <definedName name="_Order2" hidden="1">255</definedName>
    <definedName name="_Sort" hidden="1">#REF!</definedName>
    <definedName name="A" hidden="1">{#N/A,#N/A,FALSE,"BOQCIC";#N/A,#N/A,FALSE,"3Ds";#N/A,#N/A,FALSE,"COST DETAIL"}</definedName>
    <definedName name="AAA" hidden="1">{#N/A,#N/A,FALSE,"BOQCIC";#N/A,#N/A,FALSE,"3Ds";#N/A,#N/A,FALSE,"COST DETAIL"}</definedName>
    <definedName name="ACRE" hidden="1">#REF!</definedName>
    <definedName name="ademir" hidden="1">{#N/A,#N/A,FALSE,"Cronograma";#N/A,#N/A,FALSE,"Cronogr. 2"}</definedName>
    <definedName name="AeraTeste">#REF!</definedName>
    <definedName name="ALVEREVEST">#REF!</definedName>
    <definedName name="_xlnm.Print_Area" localSheetId="3">'BDI DES'!$A$1:$J$42</definedName>
    <definedName name="_xlnm.Print_Area" localSheetId="6">'BDI N DES'!$A$1:$J$42</definedName>
    <definedName name="_xlnm.Print_Area" localSheetId="2">'CPU DES'!$A$1:$J$21</definedName>
    <definedName name="_xlnm.Print_Area" localSheetId="5">'CPU N DES'!$A$1:$J$21</definedName>
    <definedName name="_xlnm.Print_Area" localSheetId="7">CRONOGRAMA!$A$1:$H$50</definedName>
    <definedName name="_xlnm.Print_Area" localSheetId="8">'ENCARGOS SOCIAIS'!$A$1:$G$22</definedName>
    <definedName name="_xlnm.Print_Area" localSheetId="1">'ORC DES'!$A$1:$I$121</definedName>
    <definedName name="_xlnm.Print_Area" localSheetId="0">'ORC MAIS VANT'!$A$1:$D$24</definedName>
    <definedName name="_xlnm.Print_Area" localSheetId="4">'ORC N DES'!$A$1:$I$121</definedName>
    <definedName name="AreaTeste">#REF!</definedName>
    <definedName name="AreaTeste2">#REF!</definedName>
    <definedName name="AreaTeste3">#REF!</definedName>
    <definedName name="_xlnm.Database">TEXT(Import.DataBase,"mm-aaaa")</definedName>
    <definedName name="BANCO01">'[2]PLANILHA ORÇAMENTÁRIA'!$A$1:$G$71</definedName>
    <definedName name="BANCO10">'[2]PLANILHA ORÇAMENTÁRIA'!$A$5:$G$156</definedName>
    <definedName name="banco2">'[2]PLANILHA ORÇAMENTÁRIA'!$1:$1048576</definedName>
    <definedName name="bosta" hidden="1">{#N/A,#N/A,FALSE,"Cronograma";#N/A,#N/A,FALSE,"Cronogr. 2"}</definedName>
    <definedName name="CA´L" hidden="1">{#N/A,#N/A,FALSE,"Cronograma";#N/A,#N/A,FALSE,"Cronogr. 2"}</definedName>
    <definedName name="CélulaInicioPlanilha">#REF!</definedName>
    <definedName name="CélulaResumo">#REF!</definedName>
    <definedName name="COBERTURA">#REF!</definedName>
    <definedName name="COM">#REF!</definedName>
    <definedName name="comum" hidden="1">{#N/A,#N/A,FALSE,"BOQCIC";#N/A,#N/A,FALSE,"3Ds";#N/A,#N/A,FALSE,"COST DETAIL"}</definedName>
    <definedName name="concorrentes" hidden="1">{#N/A,#N/A,FALSE,"Cronograma";#N/A,#N/A,FALSE,"Cronogr. 2"}</definedName>
    <definedName name="CRONOG" hidden="1">{#N/A,#N/A,FALSE,"BOQCIC";#N/A,#N/A,FALSE,"3Ds";#N/A,#N/A,FALSE,"COST DETAIL"}</definedName>
    <definedName name="DDD" hidden="1">{#N/A,#N/A,FALSE,"BOQCIC";#N/A,#N/A,FALSE,"3Ds";#N/A,#N/A,FALSE,"COST DETAIL"}</definedName>
    <definedName name="dddd" hidden="1">{#N/A,#N/A,FALSE,"BOQCIC";#N/A,#N/A,FALSE,"3Ds";#N/A,#N/A,FALSE,"COST DETAIL"}</definedName>
    <definedName name="ESQUADRIA">#REF!</definedName>
    <definedName name="ESQUADRIAS" hidden="1">{#N/A,#N/A,FALSE,"BOQCIC";#N/A,#N/A,FALSE,"3Ds";#N/A,#N/A,FALSE,"COST DETAIL"}</definedName>
    <definedName name="ESTRUCONC">#REF!</definedName>
    <definedName name="F" hidden="1">#REF!</definedName>
    <definedName name="fdfd">#REF!</definedName>
    <definedName name="FORROS">#REF!</definedName>
    <definedName name="FUNDAÇÃO">#REF!</definedName>
    <definedName name="g" hidden="1">#REF!</definedName>
    <definedName name="GGG" hidden="1">{#N/A,#N/A,FALSE,"BOQCIC";#N/A,#N/A,FALSE,"3Ds";#N/A,#N/A,FALSE,"COST DETAIL"}</definedName>
    <definedName name="gu" hidden="1">{#N/A,#N/A,FALSE,"BOQCIC";#N/A,#N/A,FALSE,"3Ds";#N/A,#N/A,FALSE,"COST DETAIL"}</definedName>
    <definedName name="gustavo" hidden="1">{#N/A,#N/A,FALSE,"BOQCIC";#N/A,#N/A,FALSE,"3Ds";#N/A,#N/A,FALSE,"COST DETAIL"}</definedName>
    <definedName name="h" hidden="1">#REF!</definedName>
    <definedName name="I" hidden="1">[3]Poço!#REF!</definedName>
    <definedName name="IMPERMEAB">#REF!</definedName>
    <definedName name="Import.DataBase">[4]DADOS!$A$38</definedName>
    <definedName name="INSTELET">#REF!</definedName>
    <definedName name="INSTHIDRA">#REF!</definedName>
    <definedName name="jfhdskjg">#REF!</definedName>
    <definedName name="LIMPEOBRA">#REF!</definedName>
    <definedName name="lll" hidden="1">{#N/A,#N/A,FALSE,"BOQCIC";#N/A,#N/A,FALSE,"3Ds";#N/A,#N/A,FALSE,"COST DETAIL"}</definedName>
    <definedName name="MOVTERRA">#REF!</definedName>
    <definedName name="NOVO" hidden="1">{#N/A,#N/A,FALSE,"BOQCIC";#N/A,#N/A,FALSE,"3Ds";#N/A,#N/A,FALSE,"COST DETAIL"}</definedName>
    <definedName name="ok">#REF!</definedName>
    <definedName name="orçamento">#REF!</definedName>
    <definedName name="PEPSICO" hidden="1">{#N/A,#N/A,FALSE,"BOQCIC";#N/A,#N/A,FALSE,"3Ds"}</definedName>
    <definedName name="PINTURAS">#REF!</definedName>
    <definedName name="PISOSREVEST">#REF!</definedName>
    <definedName name="Planilha">#REF!</definedName>
    <definedName name="Planilhagt">#REF!</definedName>
    <definedName name="Popular" hidden="1">{#N/A,#N/A,FALSE,"Cronograma";#N/A,#N/A,FALSE,"Cronogr. 2"}</definedName>
    <definedName name="pppp" hidden="1">{#N/A,#N/A,FALSE,"BOQCIC";#N/A,#N/A,FALSE,"3Ds";#N/A,#N/A,FALSE,"COST DETAIL"}</definedName>
    <definedName name="Referencia.Descricao">IF(ISNUMBER([4]PO!linhaSINAPIxls),INDEX(INDIRECT("'[Referência "&amp;_xlnm.Database&amp;".xls]Banco'!$b:$g"),[4]PO!linhaSINAPIxls,3),"")</definedName>
    <definedName name="RESUMO">[2]RESUMO!$A$5:$C$21</definedName>
    <definedName name="rio" hidden="1">{#N/A,#N/A,FALSE,"Cronograma";#N/A,#N/A,FALSE,"Cronogr. 2"}</definedName>
    <definedName name="s" hidden="1">#REF!</definedName>
    <definedName name="SENHAGT" hidden="1">"PM2CAIXA"</definedName>
    <definedName name="SERVCOMPL">#REF!</definedName>
    <definedName name="SERVIÇOS" hidden="1">{#N/A,#N/A,FALSE,"BOQCIC";#N/A,#N/A,FALSE,"3Ds"}</definedName>
    <definedName name="SERVPRE">#REF!</definedName>
    <definedName name="SINAPI_AC" hidden="1">#REF!</definedName>
    <definedName name="ss" hidden="1">{#N/A,#N/A,FALSE,"Cronograma";#N/A,#N/A,FALSE,"Cronogr. 2"}</definedName>
    <definedName name="SUMMARY" hidden="1">{#N/A,#N/A,FALSE,"BOQCIC";#N/A,#N/A,FALSE,"3Ds"}</definedName>
    <definedName name="TABELA">'[5]PLANILHA FONTE'!$B$1:$G$290</definedName>
    <definedName name="tipo" hidden="1">{#N/A,#N/A,FALSE,"BOQCIC";#N/A,#N/A,FALSE,"3Ds";#N/A,#N/A,FALSE,"COST DETAIL"}</definedName>
    <definedName name="UUU" hidden="1">{#N/A,#N/A,FALSE,"BOQCIC";#N/A,#N/A,FALSE,"3Ds";#N/A,#N/A,FALSE,"COST DETAIL"}</definedName>
    <definedName name="uuuu" hidden="1">{#N/A,#N/A,FALSE,"BOQCIC";#N/A,#N/A,FALSE,"3Ds";#N/A,#N/A,FALSE,"COST DETAIL"}</definedName>
    <definedName name="vazado" hidden="1">{#N/A,#N/A,FALSE,"BOQCIC";#N/A,#N/A,FALSE,"3Ds";#N/A,#N/A,FALSE,"COST DETAIL"}</definedName>
    <definedName name="wprf" hidden="1">{#N/A,#N/A,FALSE,"BOQCIC";#N/A,#N/A,FALSE,"3Ds";#N/A,#N/A,FALSE,"COST DETAIL"}</definedName>
    <definedName name="wrn.BOQCIC." hidden="1">{#N/A,#N/A,FALSE,"BOQCIC";#N/A,#N/A,FALSE,"3Ds";#N/A,#N/A,FALSE,"COST DETAIL"}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</workbook>
</file>

<file path=xl/calcChain.xml><?xml version="1.0" encoding="utf-8"?>
<calcChain xmlns="http://schemas.openxmlformats.org/spreadsheetml/2006/main">
  <c r="J14" i="49" l="1"/>
  <c r="J13" i="49"/>
  <c r="J12" i="49"/>
  <c r="I12" i="49"/>
  <c r="J22" i="49" s="1"/>
  <c r="J14" i="48"/>
  <c r="J13" i="48"/>
  <c r="J12" i="48"/>
  <c r="I12" i="48"/>
  <c r="J22" i="48" l="1"/>
  <c r="A43" i="41"/>
  <c r="A41" i="41"/>
  <c r="B36" i="41"/>
  <c r="B34" i="41"/>
  <c r="B32" i="41"/>
  <c r="B30" i="41"/>
  <c r="B28" i="41"/>
  <c r="B26" i="41"/>
  <c r="B24" i="41"/>
  <c r="B22" i="41"/>
  <c r="B20" i="41"/>
  <c r="B18" i="41"/>
  <c r="B16" i="41"/>
  <c r="B14" i="41"/>
  <c r="B12" i="41"/>
  <c r="I31" i="41"/>
  <c r="E9" i="41"/>
  <c r="E7" i="41"/>
  <c r="H9" i="46"/>
  <c r="H7" i="46"/>
  <c r="A33" i="46"/>
  <c r="H112" i="47"/>
  <c r="H111" i="47"/>
  <c r="H110" i="47"/>
  <c r="H108" i="47"/>
  <c r="H107" i="47"/>
  <c r="H106" i="47"/>
  <c r="H105" i="47"/>
  <c r="H104" i="47"/>
  <c r="H103" i="47"/>
  <c r="H102" i="47"/>
  <c r="H101" i="47"/>
  <c r="H100" i="47"/>
  <c r="H99" i="47"/>
  <c r="H98" i="47"/>
  <c r="H97" i="47"/>
  <c r="H96" i="47"/>
  <c r="H95" i="47"/>
  <c r="H94" i="47"/>
  <c r="H93" i="47"/>
  <c r="H92" i="47"/>
  <c r="H91" i="47"/>
  <c r="H89" i="47"/>
  <c r="H88" i="47"/>
  <c r="H87" i="47"/>
  <c r="H86" i="47"/>
  <c r="H85" i="47"/>
  <c r="H84" i="47"/>
  <c r="H83" i="47"/>
  <c r="H82" i="47"/>
  <c r="H81" i="47"/>
  <c r="H80" i="47"/>
  <c r="H79" i="47"/>
  <c r="H78" i="47"/>
  <c r="H77" i="47"/>
  <c r="H76" i="47"/>
  <c r="H75" i="47"/>
  <c r="H74" i="47"/>
  <c r="H73" i="47"/>
  <c r="H71" i="47"/>
  <c r="H70" i="47"/>
  <c r="H69" i="47"/>
  <c r="H68" i="47"/>
  <c r="H67" i="47"/>
  <c r="H66" i="47"/>
  <c r="H65" i="47"/>
  <c r="H64" i="47"/>
  <c r="H63" i="47"/>
  <c r="H61" i="47"/>
  <c r="H60" i="47"/>
  <c r="H59" i="47"/>
  <c r="H58" i="47"/>
  <c r="H56" i="47"/>
  <c r="H55" i="47"/>
  <c r="H54" i="47"/>
  <c r="H53" i="47"/>
  <c r="H52" i="47"/>
  <c r="H50" i="47"/>
  <c r="H49" i="47"/>
  <c r="H48" i="47"/>
  <c r="H47" i="47"/>
  <c r="H45" i="47"/>
  <c r="H43" i="47"/>
  <c r="H42" i="47"/>
  <c r="H39" i="47"/>
  <c r="H38" i="47"/>
  <c r="H37" i="47"/>
  <c r="H36" i="47"/>
  <c r="H34" i="47"/>
  <c r="H33" i="47"/>
  <c r="H32" i="47"/>
  <c r="H31" i="47"/>
  <c r="H30" i="47"/>
  <c r="H29" i="47"/>
  <c r="H28" i="47"/>
  <c r="H27" i="47"/>
  <c r="H25" i="47"/>
  <c r="H24" i="47"/>
  <c r="H22" i="47"/>
  <c r="H20" i="47"/>
  <c r="H19" i="47"/>
  <c r="H18" i="47"/>
  <c r="H17" i="47"/>
  <c r="H16" i="47"/>
  <c r="H15" i="47"/>
  <c r="H14" i="47"/>
  <c r="H13" i="47"/>
  <c r="J113" i="47"/>
  <c r="I112" i="47"/>
  <c r="I111" i="47"/>
  <c r="I110" i="47"/>
  <c r="I109" i="47"/>
  <c r="C36" i="41" s="1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C34" i="41" s="1"/>
  <c r="F34" i="41" s="1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C32" i="41" s="1"/>
  <c r="I71" i="47"/>
  <c r="I70" i="47"/>
  <c r="I69" i="47"/>
  <c r="I68" i="47"/>
  <c r="I67" i="47"/>
  <c r="I66" i="47"/>
  <c r="I65" i="47"/>
  <c r="I64" i="47"/>
  <c r="I63" i="47"/>
  <c r="I62" i="47"/>
  <c r="C30" i="41" s="1"/>
  <c r="I61" i="47"/>
  <c r="I60" i="47"/>
  <c r="I59" i="47"/>
  <c r="I58" i="47"/>
  <c r="I57" i="47"/>
  <c r="C28" i="41" s="1"/>
  <c r="I56" i="47"/>
  <c r="I55" i="47"/>
  <c r="I54" i="47"/>
  <c r="I53" i="47"/>
  <c r="I52" i="47"/>
  <c r="I51" i="47"/>
  <c r="C26" i="41" s="1"/>
  <c r="I50" i="47"/>
  <c r="I49" i="47"/>
  <c r="I48" i="47"/>
  <c r="I47" i="47"/>
  <c r="I46" i="47"/>
  <c r="C24" i="41" s="1"/>
  <c r="F24" i="41" s="1"/>
  <c r="F25" i="41" s="1"/>
  <c r="I45" i="47"/>
  <c r="I44" i="47"/>
  <c r="I43" i="47"/>
  <c r="I42" i="47"/>
  <c r="I41" i="47"/>
  <c r="I40" i="47"/>
  <c r="C22" i="41" s="1"/>
  <c r="I39" i="47"/>
  <c r="I38" i="47"/>
  <c r="I37" i="47"/>
  <c r="I36" i="47"/>
  <c r="I35" i="47"/>
  <c r="C20" i="41" s="1"/>
  <c r="I34" i="47"/>
  <c r="I33" i="47"/>
  <c r="I32" i="47"/>
  <c r="I31" i="47"/>
  <c r="I30" i="47"/>
  <c r="I29" i="47"/>
  <c r="I28" i="47"/>
  <c r="I27" i="47"/>
  <c r="I26" i="47"/>
  <c r="C18" i="41" s="1"/>
  <c r="E18" i="41" s="1"/>
  <c r="E19" i="41" s="1"/>
  <c r="I25" i="47"/>
  <c r="I24" i="47"/>
  <c r="I23" i="47"/>
  <c r="C16" i="41" s="1"/>
  <c r="E16" i="41" s="1"/>
  <c r="I22" i="47"/>
  <c r="I21" i="47"/>
  <c r="C14" i="41" s="1"/>
  <c r="I20" i="47"/>
  <c r="I19" i="47"/>
  <c r="I18" i="47"/>
  <c r="I17" i="47"/>
  <c r="J16" i="47"/>
  <c r="I16" i="47"/>
  <c r="I15" i="47"/>
  <c r="I14" i="47"/>
  <c r="I13" i="47"/>
  <c r="I12" i="47"/>
  <c r="H113" i="34"/>
  <c r="H15" i="34"/>
  <c r="H112" i="34"/>
  <c r="I112" i="34" s="1"/>
  <c r="H111" i="34"/>
  <c r="I111" i="34" s="1"/>
  <c r="H110" i="34"/>
  <c r="I110" i="34" s="1"/>
  <c r="I109" i="34" s="1"/>
  <c r="H108" i="34"/>
  <c r="I108" i="34" s="1"/>
  <c r="H107" i="34"/>
  <c r="I107" i="34" s="1"/>
  <c r="H106" i="34"/>
  <c r="I106" i="34" s="1"/>
  <c r="H105" i="34"/>
  <c r="I105" i="34" s="1"/>
  <c r="H104" i="34"/>
  <c r="I104" i="34" s="1"/>
  <c r="H103" i="34"/>
  <c r="I103" i="34" s="1"/>
  <c r="H102" i="34"/>
  <c r="I102" i="34" s="1"/>
  <c r="H101" i="34"/>
  <c r="I101" i="34" s="1"/>
  <c r="H100" i="34"/>
  <c r="I100" i="34" s="1"/>
  <c r="H99" i="34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I93" i="34" s="1"/>
  <c r="H92" i="34"/>
  <c r="I92" i="34" s="1"/>
  <c r="H91" i="34"/>
  <c r="I91" i="34" s="1"/>
  <c r="I90" i="34" s="1"/>
  <c r="H89" i="34"/>
  <c r="I89" i="34" s="1"/>
  <c r="H88" i="34"/>
  <c r="I88" i="34" s="1"/>
  <c r="H87" i="34"/>
  <c r="I87" i="34" s="1"/>
  <c r="H86" i="34"/>
  <c r="I86" i="34" s="1"/>
  <c r="H85" i="34"/>
  <c r="I85" i="34" s="1"/>
  <c r="H84" i="34"/>
  <c r="I84" i="34" s="1"/>
  <c r="H83" i="34"/>
  <c r="I83" i="34" s="1"/>
  <c r="H82" i="34"/>
  <c r="I82" i="34" s="1"/>
  <c r="H81" i="34"/>
  <c r="I81" i="34" s="1"/>
  <c r="H80" i="34"/>
  <c r="I80" i="34" s="1"/>
  <c r="H79" i="34"/>
  <c r="I79" i="34" s="1"/>
  <c r="H78" i="34"/>
  <c r="I78" i="34" s="1"/>
  <c r="H77" i="34"/>
  <c r="I77" i="34" s="1"/>
  <c r="H76" i="34"/>
  <c r="I76" i="34" s="1"/>
  <c r="H75" i="34"/>
  <c r="I75" i="34" s="1"/>
  <c r="H74" i="34"/>
  <c r="I74" i="34" s="1"/>
  <c r="H73" i="34"/>
  <c r="I73" i="34" s="1"/>
  <c r="I72" i="34" s="1"/>
  <c r="H71" i="34"/>
  <c r="I71" i="34" s="1"/>
  <c r="H70" i="34"/>
  <c r="I70" i="34" s="1"/>
  <c r="H69" i="34"/>
  <c r="I69" i="34" s="1"/>
  <c r="H68" i="34"/>
  <c r="I68" i="34" s="1"/>
  <c r="H67" i="34"/>
  <c r="I67" i="34" s="1"/>
  <c r="H66" i="34"/>
  <c r="I66" i="34" s="1"/>
  <c r="H65" i="34"/>
  <c r="I65" i="34" s="1"/>
  <c r="H64" i="34"/>
  <c r="I64" i="34" s="1"/>
  <c r="H63" i="34"/>
  <c r="I63" i="34" s="1"/>
  <c r="I62" i="34" s="1"/>
  <c r="H61" i="34"/>
  <c r="I61" i="34" s="1"/>
  <c r="H60" i="34"/>
  <c r="I60" i="34" s="1"/>
  <c r="H59" i="34"/>
  <c r="I59" i="34" s="1"/>
  <c r="H58" i="34"/>
  <c r="I58" i="34" s="1"/>
  <c r="I57" i="34" s="1"/>
  <c r="H56" i="34"/>
  <c r="I56" i="34" s="1"/>
  <c r="H55" i="34"/>
  <c r="I55" i="34" s="1"/>
  <c r="H54" i="34"/>
  <c r="I54" i="34" s="1"/>
  <c r="H53" i="34"/>
  <c r="I53" i="34" s="1"/>
  <c r="H52" i="34"/>
  <c r="I52" i="34" s="1"/>
  <c r="I51" i="34" s="1"/>
  <c r="H50" i="34"/>
  <c r="I50" i="34" s="1"/>
  <c r="H49" i="34"/>
  <c r="I49" i="34" s="1"/>
  <c r="H48" i="34"/>
  <c r="I48" i="34" s="1"/>
  <c r="H47" i="34"/>
  <c r="I47" i="34" s="1"/>
  <c r="I46" i="34" s="1"/>
  <c r="H45" i="34"/>
  <c r="I45" i="34" s="1"/>
  <c r="I44" i="34" s="1"/>
  <c r="H43" i="34"/>
  <c r="I43" i="34" s="1"/>
  <c r="H42" i="34"/>
  <c r="I42" i="34" s="1"/>
  <c r="I41" i="34" s="1"/>
  <c r="I40" i="34" s="1"/>
  <c r="H39" i="34"/>
  <c r="I39" i="34" s="1"/>
  <c r="H38" i="34"/>
  <c r="I38" i="34" s="1"/>
  <c r="H37" i="34"/>
  <c r="I37" i="34" s="1"/>
  <c r="H36" i="34"/>
  <c r="I36" i="34" s="1"/>
  <c r="I35" i="34" s="1"/>
  <c r="H34" i="34"/>
  <c r="I34" i="34" s="1"/>
  <c r="H33" i="34"/>
  <c r="I33" i="34" s="1"/>
  <c r="H32" i="34"/>
  <c r="I32" i="34" s="1"/>
  <c r="H31" i="34"/>
  <c r="I31" i="34" s="1"/>
  <c r="H30" i="34"/>
  <c r="I30" i="34" s="1"/>
  <c r="H29" i="34"/>
  <c r="I29" i="34" s="1"/>
  <c r="H28" i="34"/>
  <c r="I28" i="34" s="1"/>
  <c r="H27" i="34"/>
  <c r="I27" i="34" s="1"/>
  <c r="I26" i="34" s="1"/>
  <c r="H25" i="34"/>
  <c r="I25" i="34" s="1"/>
  <c r="H24" i="34"/>
  <c r="H22" i="34"/>
  <c r="H20" i="34"/>
  <c r="I20" i="34" s="1"/>
  <c r="H19" i="34"/>
  <c r="I19" i="34" s="1"/>
  <c r="H18" i="34"/>
  <c r="I18" i="34" s="1"/>
  <c r="H17" i="34"/>
  <c r="I17" i="34" s="1"/>
  <c r="H16" i="34"/>
  <c r="I16" i="34" s="1"/>
  <c r="I15" i="34"/>
  <c r="H14" i="34"/>
  <c r="I14" i="34" s="1"/>
  <c r="H13" i="34"/>
  <c r="I13" i="34" s="1"/>
  <c r="I12" i="34" s="1"/>
  <c r="G14" i="41" l="1"/>
  <c r="F14" i="41"/>
  <c r="E14" i="41"/>
  <c r="E15" i="41" s="1"/>
  <c r="G22" i="41"/>
  <c r="F22" i="41"/>
  <c r="F23" i="41" s="1"/>
  <c r="G26" i="41"/>
  <c r="G27" i="41" s="1"/>
  <c r="F26" i="41"/>
  <c r="F27" i="41" s="1"/>
  <c r="I27" i="41" s="1"/>
  <c r="F28" i="41"/>
  <c r="F29" i="41" s="1"/>
  <c r="E28" i="41"/>
  <c r="E29" i="41" s="1"/>
  <c r="I29" i="41" s="1"/>
  <c r="E32" i="41"/>
  <c r="E33" i="41" s="1"/>
  <c r="F32" i="41"/>
  <c r="F33" i="41" s="1"/>
  <c r="J122" i="47"/>
  <c r="H113" i="47" s="1"/>
  <c r="B14" i="33" s="1"/>
  <c r="C12" i="41"/>
  <c r="C38" i="41" s="1"/>
  <c r="H26" i="41"/>
  <c r="H28" i="41"/>
  <c r="G30" i="41"/>
  <c r="H30" i="41" s="1"/>
  <c r="H32" i="41"/>
  <c r="J114" i="47"/>
  <c r="G36" i="41"/>
  <c r="I33" i="41" l="1"/>
  <c r="F15" i="41"/>
  <c r="G38" i="41"/>
  <c r="G15" i="41"/>
  <c r="F20" i="41"/>
  <c r="E17" i="41"/>
  <c r="G23" i="41"/>
  <c r="F21" i="41" l="1"/>
  <c r="F38" i="41"/>
  <c r="A33" i="37"/>
  <c r="J16" i="34"/>
  <c r="I24" i="34"/>
  <c r="I23" i="34" s="1"/>
  <c r="I22" i="34"/>
  <c r="I21" i="34" s="1"/>
  <c r="J122" i="34" s="1"/>
  <c r="J114" i="34" l="1"/>
  <c r="A32" i="46"/>
  <c r="F28" i="46"/>
  <c r="A9" i="46"/>
  <c r="A8" i="46"/>
  <c r="A7" i="46"/>
  <c r="A14" i="42"/>
  <c r="A9" i="42"/>
  <c r="A8" i="42"/>
  <c r="A7" i="42"/>
  <c r="A42" i="41"/>
  <c r="A9" i="41"/>
  <c r="A8" i="41"/>
  <c r="A7" i="41"/>
  <c r="A32" i="37"/>
  <c r="F28" i="37"/>
  <c r="H9" i="37"/>
  <c r="A9" i="37"/>
  <c r="A8" i="37"/>
  <c r="H7" i="37"/>
  <c r="A7" i="37"/>
  <c r="G23" i="33"/>
  <c r="G25" i="33" s="1"/>
  <c r="F18" i="33"/>
  <c r="A18" i="33"/>
  <c r="A17" i="33"/>
  <c r="A9" i="33"/>
  <c r="A8" i="33"/>
  <c r="A7" i="33"/>
  <c r="A15" i="42" l="1"/>
  <c r="E12" i="41" l="1"/>
  <c r="E38" i="41" s="1"/>
  <c r="J113" i="34"/>
  <c r="B13" i="33" s="1"/>
  <c r="D28" i="41" l="1"/>
  <c r="D26" i="41"/>
  <c r="D32" i="41"/>
  <c r="D30" i="41"/>
  <c r="D14" i="41"/>
  <c r="D16" i="41"/>
  <c r="D18" i="41"/>
  <c r="D22" i="41"/>
  <c r="D12" i="41"/>
  <c r="I15" i="41"/>
  <c r="H14" i="41"/>
  <c r="I17" i="41"/>
  <c r="H16" i="41"/>
  <c r="I19" i="41"/>
  <c r="H18" i="41"/>
  <c r="I21" i="41"/>
  <c r="H20" i="41"/>
  <c r="I23" i="41"/>
  <c r="H22" i="41"/>
  <c r="I25" i="41"/>
  <c r="H24" i="41"/>
  <c r="I35" i="41"/>
  <c r="H34" i="41"/>
  <c r="I37" i="41"/>
  <c r="H36" i="41"/>
  <c r="H12" i="41"/>
  <c r="H38" i="41" s="1"/>
  <c r="E13" i="41"/>
  <c r="D16" i="33"/>
  <c r="D20" i="41" l="1"/>
  <c r="D24" i="41"/>
  <c r="D36" i="41"/>
  <c r="D34" i="41"/>
  <c r="I13" i="41"/>
  <c r="E39" i="41"/>
  <c r="F39" i="41" s="1"/>
  <c r="G39" i="41" l="1"/>
  <c r="F40" i="41"/>
  <c r="E40" i="41"/>
  <c r="D38" i="41"/>
  <c r="G40" i="41"/>
</calcChain>
</file>

<file path=xl/sharedStrings.xml><?xml version="1.0" encoding="utf-8"?>
<sst xmlns="http://schemas.openxmlformats.org/spreadsheetml/2006/main" count="1142" uniqueCount="396">
  <si>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</si>
  <si>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</si>
  <si>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</si>
  <si>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</si>
  <si>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</si>
  <si>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</si>
  <si>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</si>
  <si>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</si>
  <si>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</si>
  <si>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PLANILHA ORÇAMENTÁRIA (ESTIMATIVA)</t>
  </si>
  <si>
    <t>TOTAL (R$)</t>
  </si>
  <si>
    <t>QUADRO DE COMPOSIÇÃO DETALHADA DE BDI</t>
  </si>
  <si>
    <t>AC</t>
  </si>
  <si>
    <t>R</t>
  </si>
  <si>
    <t>DF</t>
  </si>
  <si>
    <t>L</t>
  </si>
  <si>
    <t>ISS</t>
  </si>
  <si>
    <t>CPRB</t>
  </si>
  <si>
    <t>TOTAL GERAL</t>
  </si>
  <si>
    <t>Fórmula e parâmetros estabelecidos pelo Acórdão 2622/2013-TCU-Plenário</t>
  </si>
  <si>
    <t>TIPO DE OBRA DO EMPREENDIMENTO</t>
  </si>
  <si>
    <t>DESONERAÇÃO</t>
  </si>
  <si>
    <t>Sim</t>
  </si>
  <si>
    <t>Conforme legislação tributária municipal, definir estimativa de percentual da base de cálculo para o ISS:</t>
  </si>
  <si>
    <t>Sobre a base de cálculo, definir a respectiva alíquota do ISS (entre 2% e 5%):</t>
  </si>
  <si>
    <t>Itens</t>
  </si>
  <si>
    <t>Siglas</t>
  </si>
  <si>
    <t>% Adotado</t>
  </si>
  <si>
    <t>Situação</t>
  </si>
  <si>
    <t>Administração Central</t>
  </si>
  <si>
    <t>-</t>
  </si>
  <si>
    <t>Seguro e Garantia</t>
  </si>
  <si>
    <t>SG</t>
  </si>
  <si>
    <t>Risco</t>
  </si>
  <si>
    <t>Despesas Financeiras</t>
  </si>
  <si>
    <t>Lucro</t>
  </si>
  <si>
    <t>Tributos (impostos COFINS 3%, e  PIS 0,65%)</t>
  </si>
  <si>
    <t>CP</t>
  </si>
  <si>
    <t>Tributos (ISS, variável de acordo com o município)</t>
  </si>
  <si>
    <t>Tributos (Contribuição Previdenciária sobre a Receita Bruta - 0% ou 4,5% - Desoneração)</t>
  </si>
  <si>
    <t>OK</t>
  </si>
  <si>
    <t>BDI COM desoneração</t>
  </si>
  <si>
    <t>BDI DES</t>
  </si>
  <si>
    <t>ITEM</t>
  </si>
  <si>
    <t>DESCRIÇÃO DE SERVIÇO</t>
  </si>
  <si>
    <t>INCIDÊNCIA(%)</t>
  </si>
  <si>
    <t>Cronograma Físico-Financeiro (R$)</t>
  </si>
  <si>
    <t>1º MÊS</t>
  </si>
  <si>
    <t>ACUMULADO (R$)</t>
  </si>
  <si>
    <t>FINANCEIRO ACUMULADO (R$)</t>
  </si>
  <si>
    <t>FISICO ACUMULADO (%)</t>
  </si>
  <si>
    <t>ENCARGOS SOCIAIS SOBRE A MÃO DE OBRA</t>
  </si>
  <si>
    <t>SINAPI</t>
  </si>
  <si>
    <t>m³</t>
  </si>
  <si>
    <t>Não</t>
  </si>
  <si>
    <t>2º MÊS</t>
  </si>
  <si>
    <t>RESUMO COMPARATIVO</t>
  </si>
  <si>
    <r>
      <t xml:space="preserve">ORÇAMENTO COM DESONERAÇÃO </t>
    </r>
    <r>
      <rPr>
        <b/>
        <i/>
        <sz val="12"/>
        <rFont val="Cambria"/>
        <family val="1"/>
      </rPr>
      <t>VERSUS</t>
    </r>
    <r>
      <rPr>
        <b/>
        <sz val="12"/>
        <rFont val="Cambria"/>
        <family val="1"/>
      </rPr>
      <t xml:space="preserve"> ORÇAMENTO SEM DESONERAÇÃO</t>
    </r>
  </si>
  <si>
    <t>VALOR TOTAL DO PROJETO</t>
  </si>
  <si>
    <t>BDI REFERENCIAL ADOTADO
(dentro da faixa referencial do Acórdão 2622/2013, com tributos locais)</t>
  </si>
  <si>
    <t>ENCARGOS SOCIAIS ADOTADOS 
(padrão SINAPI Pernambuco)</t>
  </si>
  <si>
    <r>
      <t xml:space="preserve">ORÇAMENTO </t>
    </r>
    <r>
      <rPr>
        <b/>
        <u/>
        <sz val="12"/>
        <rFont val="Cambria"/>
        <family val="1"/>
      </rPr>
      <t xml:space="preserve">COM </t>
    </r>
    <r>
      <rPr>
        <b/>
        <sz val="12"/>
        <rFont val="Cambria"/>
        <family val="1"/>
      </rPr>
      <t>DESONERAÇÃO</t>
    </r>
  </si>
  <si>
    <r>
      <t xml:space="preserve">ORÇAMENTO </t>
    </r>
    <r>
      <rPr>
        <b/>
        <u/>
        <sz val="12"/>
        <rFont val="Cambria"/>
        <family val="1"/>
      </rPr>
      <t>SEM</t>
    </r>
    <r>
      <rPr>
        <b/>
        <sz val="12"/>
        <rFont val="Cambria"/>
        <family val="1"/>
      </rPr>
      <t xml:space="preserve"> DESONERAÇÃO</t>
    </r>
  </si>
  <si>
    <t>CONCLUSÃO:</t>
  </si>
  <si>
    <t>A OPÇÃO MAIS VANTAJOSA PARA A ADMINISTRAÇÃO É A DO ORÇAMENTO:</t>
  </si>
  <si>
    <t>Construção de praças urbanas, rodovias, ferrovias e recapeamento e pavimentação de vias urbanas</t>
  </si>
  <si>
    <t>m²</t>
  </si>
  <si>
    <t>Declaro para os devidos fins que, conforme legislação tributária municipal, a base de cálculo para Construção de praças urbanas, rodovias, ferrovias e recapeamento e pavimentação de vias urbanas, é de 60%, com a respectiva alíquota de 5%.</t>
  </si>
  <si>
    <t>84,94% (hora), 46,58% (mês)</t>
  </si>
  <si>
    <t xml:space="preserve">114,55% (hora), 70,11% (mês) </t>
  </si>
  <si>
    <t>Fonte: SINAPI-PE (vigência a partir de 11/2022)</t>
  </si>
  <si>
    <t>MARCELO ADRIANO DE BARROS
ENGENHEIRO FISCAL DO MUNICIPIO DE MARAIAL/PE
CREA PE 182093801-8</t>
  </si>
  <si>
    <t>CIDADE: MARAIAL/PE</t>
  </si>
  <si>
    <t xml:space="preserve"> 1 </t>
  </si>
  <si>
    <t xml:space="preserve"> 1.1 </t>
  </si>
  <si>
    <t>FORNECIMENTO E INSTALAÇÃO DE PLACA DE OBRA COM CHAPA GALVANIZADA E ESTRUTURA DE MADEIRA. AF_03/2022_PS</t>
  </si>
  <si>
    <t xml:space="preserve"> BDI 26,52%</t>
  </si>
  <si>
    <t>SERVIÇOS PRELIMINARES</t>
  </si>
  <si>
    <t xml:space="preserve"> 103689 </t>
  </si>
  <si>
    <t xml:space="preserve"> 1.2 </t>
  </si>
  <si>
    <t xml:space="preserve"> 1.3 </t>
  </si>
  <si>
    <t xml:space="preserve"> 97622 </t>
  </si>
  <si>
    <t>DEMOLIÇÃO DE ALVENARIA DE BLOCO FURADO, DE FORMA MANUAL, SEM REAPROVEITAMENTO. AF_09/2023</t>
  </si>
  <si>
    <t xml:space="preserve"> 1.4 </t>
  </si>
  <si>
    <t xml:space="preserve"> 1.5 </t>
  </si>
  <si>
    <t xml:space="preserve"> 1.6 </t>
  </si>
  <si>
    <t xml:space="preserve"> 2 </t>
  </si>
  <si>
    <t xml:space="preserve"> 2.1 </t>
  </si>
  <si>
    <t>ORSE</t>
  </si>
  <si>
    <t xml:space="preserve"> 3 </t>
  </si>
  <si>
    <t xml:space="preserve"> 3.1 </t>
  </si>
  <si>
    <t xml:space="preserve"> 103329 </t>
  </si>
  <si>
    <t>ALVENARIA DE VEDAÇÃO DE BLOCOS CERÂMICOS FURADOS NA HORIZONTAL DE 9X19X19 CM (ESPESSURA 9 CM) E ARGAMASSA DE ASSENTAMENTO COM PREPARO MANUAL. AF_12/2021</t>
  </si>
  <si>
    <t xml:space="preserve"> 3.2 </t>
  </si>
  <si>
    <t xml:space="preserve"> 4 </t>
  </si>
  <si>
    <t xml:space="preserve"> 4.1 </t>
  </si>
  <si>
    <t xml:space="preserve"> 88485 </t>
  </si>
  <si>
    <t>FUNDO SELADOR ACRÍLICO, APLICAÇÃO MANUAL EM PAREDE, UMA DEMÃO. AF_04/2023</t>
  </si>
  <si>
    <t xml:space="preserve"> 4.2 </t>
  </si>
  <si>
    <t xml:space="preserve"> 4.3 </t>
  </si>
  <si>
    <t>APLICAÇÃO MANUAL DE PINTURA COM TINTA LÁTEX PVA EM PAREDES, DUAS DEMÃOS. AF_06/2014</t>
  </si>
  <si>
    <t xml:space="preserve"> 5 </t>
  </si>
  <si>
    <t xml:space="preserve"> 5.1 </t>
  </si>
  <si>
    <t xml:space="preserve"> 6 </t>
  </si>
  <si>
    <t xml:space="preserve"> 6.1 </t>
  </si>
  <si>
    <t xml:space="preserve"> 7 </t>
  </si>
  <si>
    <t xml:space="preserve"> 7.1 </t>
  </si>
  <si>
    <t xml:space="preserve"> 8 </t>
  </si>
  <si>
    <t>INSTALAÇÕES ELETRICAS</t>
  </si>
  <si>
    <t xml:space="preserve"> 8.1 </t>
  </si>
  <si>
    <t>un</t>
  </si>
  <si>
    <t xml:space="preserve"> 9 </t>
  </si>
  <si>
    <t>INSTALAÇÕES COMPLEMENTARES</t>
  </si>
  <si>
    <t xml:space="preserve"> 9.1 </t>
  </si>
  <si>
    <t>Construção e reforma de edificios</t>
  </si>
  <si>
    <t xml:space="preserve"> BDI 20,42%</t>
  </si>
  <si>
    <t>26,52% (com CPRB)</t>
  </si>
  <si>
    <t>20,42% (sem CPRB)</t>
  </si>
  <si>
    <t>OBJETO: CONTRATAÇÃO DE EMPRESA DE ENGENHARIA PARA EXECUÇÃO DE REFORMA DO PRÉDIO ONDE FUNCIONARÁ UMA CRECHE, LOCALIZADO NA RUA MANOEL NUNES VIANA, SN, ZONA URBANA, MUNICIPIO DE MARAIAL/PE.</t>
  </si>
  <si>
    <t>LOCAL: RUA MANOEL NUNES VIANA, SN, ZONA URBANA, MUNICIPIO DE MARAIAL/PE.</t>
  </si>
  <si>
    <t xml:space="preserve"> 99814 </t>
  </si>
  <si>
    <t>LIMPEZA DE SUPERFÍCIE COM JATO DE ALTA PRESSÃO. AF_04/2019</t>
  </si>
  <si>
    <t xml:space="preserve"> 97631 </t>
  </si>
  <si>
    <t>DEMOLIÇÃO DE ARGAMASSAS, DE FORMA MANUAL, SEM REAPROVEITAMENTO. AF_09/2023</t>
  </si>
  <si>
    <t xml:space="preserve"> 97633 </t>
  </si>
  <si>
    <t>DEMOLIÇÃO DE REVESTIMENTO CERÂMICO, DE FORMA MANUAL, SEM REAPROVEITAMENTO. AF_09/2023</t>
  </si>
  <si>
    <t xml:space="preserve"> C3040 </t>
  </si>
  <si>
    <t>SEINFRA</t>
  </si>
  <si>
    <t>RETIRADA DE GRADE DE FERRO</t>
  </si>
  <si>
    <t xml:space="preserve"> 1.7 </t>
  </si>
  <si>
    <t xml:space="preserve"> 97663 </t>
  </si>
  <si>
    <t>REMOÇÃO DE LOUÇAS, DE FORMA MANUAL, SEM REAPROVEITAMENTO. AF_09/2023</t>
  </si>
  <si>
    <t>UN</t>
  </si>
  <si>
    <t xml:space="preserve"> 1.8 </t>
  </si>
  <si>
    <t xml:space="preserve"> 104789 </t>
  </si>
  <si>
    <t>DEMOLIÇÃO DE PISO DE CONCRETO SIMPLES, DE FORMA MANUAL, SEM REAPROVEITAMENTO. AF_09/2023</t>
  </si>
  <si>
    <t>ADMINISTRAÇÃO LOCAL</t>
  </si>
  <si>
    <t xml:space="preserve"> C-38 </t>
  </si>
  <si>
    <t>Próprio</t>
  </si>
  <si>
    <t>MES</t>
  </si>
  <si>
    <t>MOVIMENTO DE TERRA PARA FUNDAÇÕES - AREA EXTERNA</t>
  </si>
  <si>
    <t xml:space="preserve"> 94319 </t>
  </si>
  <si>
    <t>ATERRO MANUAL DE VALAS COM SOLO ARGILO-ARENOSO. AF_08/2023</t>
  </si>
  <si>
    <t xml:space="preserve"> 93358 </t>
  </si>
  <si>
    <t>ESCAVAÇÃO MANUAL DE VALA. AF_09/2024</t>
  </si>
  <si>
    <t>FUNDAÇÕES E PILARES</t>
  </si>
  <si>
    <t xml:space="preserve"> 96619 </t>
  </si>
  <si>
    <t>LASTRO DE CONCRETO MAGRO, APLICADO EM BLOCOS DE COROAMENTO OU SAPATAS, ESPESSURA DE 5 CM. AF_01/2024</t>
  </si>
  <si>
    <t xml:space="preserve"> 96535 </t>
  </si>
  <si>
    <t>FABRICAÇÃO, MONTAGEM E DESMONTAGEM DE FÔRMA PARA SAPATA, EM MADEIRA SERRADA, E=25 MM, 4 UTILIZAÇÕES. AF_01/2024</t>
  </si>
  <si>
    <t xml:space="preserve"> 104919 </t>
  </si>
  <si>
    <t>ARMAÇÃO DE SAPATA ISOLADA, VIGA BALDRAME E SAPATA CORRIDA UTILIZANDO AÇO CA-50 DE 10 MM - MONTAGEM. AF_01/2024</t>
  </si>
  <si>
    <t>KG</t>
  </si>
  <si>
    <t xml:space="preserve"> 4.4 </t>
  </si>
  <si>
    <t xml:space="preserve"> 96558 </t>
  </si>
  <si>
    <t>CONCRETAGEM DE SAPATA, FCK 30 MPA, COM USO DE BOMBA - LANÇAMENTO, ADENSAMENTO E ACABAMENTO. AF_01/2024</t>
  </si>
  <si>
    <t xml:space="preserve"> 4.5 </t>
  </si>
  <si>
    <t xml:space="preserve"> 96557 </t>
  </si>
  <si>
    <t>CONCRETAGEM DE BLOCO DE COROAMENTO OU VIGA BALDRAME, FCK 30 MPA, COM USO DE BOMBA - LANÇAMENTO, ADENSAMENTO E ACABAMENTO. AF_01/2024</t>
  </si>
  <si>
    <t xml:space="preserve"> 4.6 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</si>
  <si>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</si>
  <si>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</si>
  <si>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4.7 </t>
  </si>
  <si>
    <t xml:space="preserve"> 92762 </t>
  </si>
  <si>
    <t>ARMAÇÃO DE PILAR OU VIGA DE ESTRUTURA CONVENCIONAL DE CONCRETO ARMADO UTILIZANDO AÇO CA-50 DE 10,0 MM - MONTAGEM. AF_06/2022</t>
  </si>
  <si>
    <t xml:space="preserve"> 4.8 </t>
  </si>
  <si>
    <t xml:space="preserve"> 103669 </t>
  </si>
  <si>
    <t>CONCRETAGEM DE PILARES, FCK = 25 MPA,  COM USO DE BALDES - LANÇAMENTO, ADENSAMENTO E ACABAMENTO. AF_02/2022</t>
  </si>
  <si>
    <t>ALVENARIA</t>
  </si>
  <si>
    <t xml:space="preserve"> 5.2 </t>
  </si>
  <si>
    <t xml:space="preserve"> 105033 </t>
  </si>
  <si>
    <t>CINTA DE AMARRAÇÃO DE ALVENARIA MOLDADA IN LOCO COM UTILIZAÇÃO DE BLOCOS CANALETA, ESPESSURA DE *15* CM. AF_03/2024</t>
  </si>
  <si>
    <t>M</t>
  </si>
  <si>
    <t xml:space="preserve"> 5.3 </t>
  </si>
  <si>
    <t xml:space="preserve"> 090685 </t>
  </si>
  <si>
    <t>SBC</t>
  </si>
  <si>
    <t>PINGADEIRA CONCRETO PARA TOPO DE MUROS 0,20m</t>
  </si>
  <si>
    <t xml:space="preserve"> 5.4 </t>
  </si>
  <si>
    <t xml:space="preserve"> 93184 </t>
  </si>
  <si>
    <t>VERGA PRÉ-MOLDADA COM ATÉ 1,5 M DE VÃO, ESPESSURA DE *20* CM. AF_03/2024</t>
  </si>
  <si>
    <t>REVESTIMENTOS</t>
  </si>
  <si>
    <t>CHAPISCO E REBOCO</t>
  </si>
  <si>
    <t xml:space="preserve"> 6.1.1 </t>
  </si>
  <si>
    <t xml:space="preserve"> 87904 </t>
  </si>
  <si>
    <t>CHAPISCO APLICADO EM ALVENARIA (COM PRESENÇA DE VÃOS) E ESTRUTURAS DE CONCRETO DE FACHADA, COM COLHER DE PEDREIRO.  ARGAMASSA TRAÇO 1:3 COM PREPARO MANUAL. AF_10/2022</t>
  </si>
  <si>
    <t xml:space="preserve"> 6.1.2 </t>
  </si>
  <si>
    <t xml:space="preserve"> 87530 </t>
  </si>
  <si>
    <t>MASSA ÚNICA, EM ARGAMASSA TRAÇO 1:2:8, PREPARO MANUAL, APLICADA MANUALMENTE EM PAREDES INTERNAS DE AMBIENTES COM ÁREA ENTRE 5M² E 10M², E = 17,5MM, COM TALISCAS. AF_03/2024</t>
  </si>
  <si>
    <t xml:space="preserve"> 6.2 </t>
  </si>
  <si>
    <t>REVESTIMENTO CERAMICO</t>
  </si>
  <si>
    <t xml:space="preserve"> 6.2.1 </t>
  </si>
  <si>
    <t xml:space="preserve"> 87275 </t>
  </si>
  <si>
    <t>REVESTIMENTO CERÂMICO PARA PAREDES INTERNAS COM PLACAS TIPO ESMALTADA DE DIMENSÕES 33X45 CM APLICADAS A MEIA ALTURA DAS PAREDES. AF_02/2023_PE</t>
  </si>
  <si>
    <t>ESQUADRIAS</t>
  </si>
  <si>
    <t xml:space="preserve"> 100701 </t>
  </si>
  <si>
    <t>PORTA DE FERRO, DE ABRIR, TIPO GRADE COM CHAPA, COM GUARNIÇÕES. AF_12/2019</t>
  </si>
  <si>
    <t xml:space="preserve"> 7.2 </t>
  </si>
  <si>
    <t xml:space="preserve"> 90844 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</si>
  <si>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</si>
  <si>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 xml:space="preserve"> 7.3 </t>
  </si>
  <si>
    <t xml:space="preserve"> 100689 </t>
  </si>
  <si>
    <t>KIT DE PORTA DE MADEIRA FRISADA, SEMI-OCA (LEVE OU MÉDIA), PADRÃO MÉDIO, 80X210CM, ESPESSURA DE 3,5CM, ITENS INCLUSOS: DOBRADIÇAS, MONTAGEM E INSTALAÇÃO DE BATENTE, FECHADURA COM EXECUÇÃO DO FURO - FORNECIMENTO E INSTALAÇÃO. AF_12/2019</t>
  </si>
  <si>
    <t xml:space="preserve"> 7.4 </t>
  </si>
  <si>
    <t xml:space="preserve"> 100681 </t>
  </si>
  <si>
    <t>KIT DE PORTA DE MADEIRA FRISADA, SEMI-OCA (LEVE OU MÉDIA), PADRÃO MÉDIO, 70X210CM, ESPESSURA DE 3CM, ITENS INCLUSOS: DOBRADIÇAS, MONTAGEM E INSTALAÇÃO DE BATENTE, FECHADURA COM EXECUÇÃO DO FURO - FORNECIMENTO E INSTALAÇÃO. AF_12/2019</t>
  </si>
  <si>
    <t>COBERTURA</t>
  </si>
  <si>
    <t xml:space="preserve"> 100330 </t>
  </si>
  <si>
    <t>RETIRADA E RECOLOCAÇÃO DE  TELHA CERÂMICA CAPA-CANAL, COM ATÉ DUAS ÁGUAS, INCLUSO IÇAMENTO. AF_07/2019</t>
  </si>
  <si>
    <t xml:space="preserve"> 8.2 </t>
  </si>
  <si>
    <t xml:space="preserve"> 105053 </t>
  </si>
  <si>
    <t>PILAR DE MADEIRA ROLIÇA, EUCALIPTO OU EQUIVALENTE DA REGIÃO, FIXADO COM VERGALHÃO, DIÂMETRO DE 21 A 29 CM, APOIO ARTICULADO, COMPRIMENTO DE 6 M. AF_03/2024</t>
  </si>
  <si>
    <t xml:space="preserve"> 8.3 </t>
  </si>
  <si>
    <t xml:space="preserve"> 92539 </t>
  </si>
  <si>
    <t>TRAMA DE MADEIRA COMPOSTA POR RIPAS, CAIBROS E TERÇAS PARA TELHADOS DE ATÉ 2 ÁGUAS PARA TELHA DE ENCAIXE DE CERÂMICA OU DE CONCRETO, INCLUSO TRANSPORTE VERTICAL. AF_07/2019</t>
  </si>
  <si>
    <t xml:space="preserve"> 8.4 </t>
  </si>
  <si>
    <t xml:space="preserve"> 94442 </t>
  </si>
  <si>
    <t>TELHAMENTO COM TELHA CERÂMICA DE ENCAIXE, TIPO ROMANA, COM ATÉ 2 ÁGUAS, INCLUSO TRANSPORTE VERTICAL. AF_07/2019</t>
  </si>
  <si>
    <t xml:space="preserve"> 8.5 </t>
  </si>
  <si>
    <t xml:space="preserve"> 94228 </t>
  </si>
  <si>
    <t>CALHA EM CHAPA DE AÇO GALVANIZADO NÚMERO 24, DESENVOLVIMENTO DE 50 CM, INCLUSO TRANSPORTE VERTICAL. AF_07/2019</t>
  </si>
  <si>
    <t>PISO EXTERNO E AREA DE JARDIM</t>
  </si>
  <si>
    <t xml:space="preserve"> 94994 </t>
  </si>
  <si>
    <t>EXECUÇÃO DE PASSEIO (CALÇADA) OU PISO DE CONCRETO COM CONCRETO MOLDADO IN LOCO, FEITO EM OBRA, ACABAMENTO CONVENCIONAL, ESPESSURA 8 CM, ARMADO. AF_08/2022</t>
  </si>
  <si>
    <t xml:space="preserve"> 9.2 </t>
  </si>
  <si>
    <t xml:space="preserve"> 94280 </t>
  </si>
  <si>
    <t>ASSENTAMENTO DE GUIA (MEIO-FIO) EM TRECHO CURVO, CONFECCIONADA EM CONCRETO PRÉ-FABRICADO, DIMENSÕES 39X6,5X6,5X19 CM (COMPRIMENTO X BASE INFERIOR X BASE SUPERIOR X ALTURA), PARA DELIMITAÇÃO DE JARDINS, PRAÇAS OU PASSEIOS. AF_01/2024</t>
  </si>
  <si>
    <t xml:space="preserve"> 9.3 </t>
  </si>
  <si>
    <t xml:space="preserve"> 98504 </t>
  </si>
  <si>
    <t>PLANTIO DE GRAMA BATATAIS EM PLACAS. AF_07/2024</t>
  </si>
  <si>
    <t xml:space="preserve"> 9.4 </t>
  </si>
  <si>
    <t xml:space="preserve"> 98511 </t>
  </si>
  <si>
    <t>PLANTIO DE ÁRVORE ORNAMENTAL COM ALTURA DE MUDA MAIOR QUE 2,00 M E MENOR OU IGUAL A 4,00 M . AF_07/2024</t>
  </si>
  <si>
    <t xml:space="preserve"> 10 </t>
  </si>
  <si>
    <t>PINTURA</t>
  </si>
  <si>
    <t xml:space="preserve"> 10.1 </t>
  </si>
  <si>
    <t xml:space="preserve"> 88431 </t>
  </si>
  <si>
    <t>APLICAÇÃO MANUAL DE PINTURA COM TINTA TEXTURIZADA ACRÍLICA EM PAREDES EXTERNAS DE CASAS, DUAS CORES. AF_03/2024</t>
  </si>
  <si>
    <t xml:space="preserve"> 10.2 </t>
  </si>
  <si>
    <t xml:space="preserve"> 96130 </t>
  </si>
  <si>
    <t>APLICAÇÃO MANUAL DE MASSA ACRÍLICA EM PAREDES EXTERNAS DE CASAS, UMA DEMÃO. AF_03/2024</t>
  </si>
  <si>
    <t xml:space="preserve"> 10.3 </t>
  </si>
  <si>
    <t xml:space="preserve"> 88487 </t>
  </si>
  <si>
    <t xml:space="preserve"> 10.4 </t>
  </si>
  <si>
    <t xml:space="preserve"> 10.5 </t>
  </si>
  <si>
    <t xml:space="preserve"> 88495 </t>
  </si>
  <si>
    <t>EMASSAMENTO COM MASSA LÁTEX, APLICAÇÃO EM PAREDE, UMA DEMÃO, LIXAMENTO MANUAL. AF_04/2023</t>
  </si>
  <si>
    <t xml:space="preserve"> 10.6 </t>
  </si>
  <si>
    <t xml:space="preserve"> 102494 </t>
  </si>
  <si>
    <t>PINTURA DE PISO COM TINTA EPÓXI, APLICAÇÃO MANUAL, 2 DEMÃOS, INCLUSO PRIMER EPÓXI. AF_05/2021</t>
  </si>
  <si>
    <t xml:space="preserve"> 10.7 </t>
  </si>
  <si>
    <t xml:space="preserve"> 100722 </t>
  </si>
  <si>
    <t>PINTURA COM TINTA ALQUÍDICA DE FUNDO (TIPO ZARCÃO) APLICADA A ROLO OU PINCEL SOBRE SUPERFÍCIES METÁLICAS (EXCETO PERFIL) EXECUTADO EM OBRA (POR DEMÃO). AF_01/2020</t>
  </si>
  <si>
    <t xml:space="preserve"> 10.8 </t>
  </si>
  <si>
    <t xml:space="preserve"> 100754 </t>
  </si>
  <si>
    <t>PINTURA COM TINTA ACRÍLICA DE ACABAMENTO APLICADA A ROLO OU PINCEL SOBRE SUPERFÍCIES METÁLICAS (EXCETO PERFIL) EXECUTADO EM OBRA (02 DEMÃOS). AF_01/2020</t>
  </si>
  <si>
    <t xml:space="preserve"> 10.9 </t>
  </si>
  <si>
    <t xml:space="preserve"> 102217 </t>
  </si>
  <si>
    <t>PINTURA TINTA DE ACABAMENTO (PIGMENTADA) A ÓLEO EM MADEIRA, 2 DEMÃOS. AF_01/2021</t>
  </si>
  <si>
    <t xml:space="preserve"> 11 </t>
  </si>
  <si>
    <t xml:space="preserve"> 11.1 </t>
  </si>
  <si>
    <t xml:space="preserve"> 91927 </t>
  </si>
  <si>
    <t>CABO DE COBRE FLEXÍVEL ISOLADO, 2,5 MM², ANTI-CHAMA 0,6/1,0 KV, PARA CIRCUITOS TERMINAIS - FORNECIMENTO E INSTALAÇÃO. AF_03/2023</t>
  </si>
  <si>
    <t xml:space="preserve"> 11.2 </t>
  </si>
  <si>
    <t xml:space="preserve"> 91931 </t>
  </si>
  <si>
    <t>CABO DE COBRE FLEXÍVEL ISOLADO, 6 MM², ANTI-CHAMA 0,6/1,0 KV, PARA CIRCUITOS TERMINAIS - FORNECIMENTO E INSTALAÇÃO. AF_03/2023</t>
  </si>
  <si>
    <t xml:space="preserve"> 11.3 </t>
  </si>
  <si>
    <t xml:space="preserve"> 91993 </t>
  </si>
  <si>
    <t>TOMADA ALTA DE EMBUTIR (1 MÓDULO), 2P+T 20 A, INCLUINDO SUPORTE E PLACA - FORNECIMENTO E INSTALAÇÃO. AF_03/2023</t>
  </si>
  <si>
    <t xml:space="preserve"> 11.4 </t>
  </si>
  <si>
    <t xml:space="preserve"> 101876 </t>
  </si>
  <si>
    <t>QUADRO DE DISTRIBUIÇÃO DE ENERGIA EM PVC, DE EMBUTIR, SEM BARRAMENTO, PARA 6 DISJUNTORES - FORNECIMENTO E INSTALAÇÃO. AF_10/2020</t>
  </si>
  <si>
    <t xml:space="preserve"> 11.5 </t>
  </si>
  <si>
    <t xml:space="preserve"> 93671 </t>
  </si>
  <si>
    <t>DISJUNTOR TRIPOLAR TIPO DIN, CORRENTE NOMINAL DE 32A - FORNECIMENTO E INSTALAÇÃO. AF_10/2020</t>
  </si>
  <si>
    <t xml:space="preserve"> 11.6 </t>
  </si>
  <si>
    <t xml:space="preserve"> 101508 </t>
  </si>
  <si>
    <t>ENTRADA DE ENERGIA ELÉTRICA, AÉREA, TRIFÁSICA, COM CAIXA DE SOBREPOR, CABO DE 35 MM2 E DISJUNTOR DIN 50A (NÃO INCLUSO O POSTE DE CONCRETO). AF_07/2020_PS</t>
  </si>
  <si>
    <t xml:space="preserve"> 11.7 </t>
  </si>
  <si>
    <t xml:space="preserve"> 100606 </t>
  </si>
  <si>
    <t>ASSENTAMENTO DE POSTE DE CONCRETO COM COMPRIMENTO NOMINAL DE 10 M, CARGA NOMINAL DE 1000 DAN, ENGASTAMENTO BASE CONCRETADA COM 1 M DE CONCRETO E 0,6 M DE SOLO (NÃO INCLUI FORNECIMENTO). AF_11/2019</t>
  </si>
  <si>
    <t xml:space="preserve"> 11.8 </t>
  </si>
  <si>
    <t xml:space="preserve"> 00041201 </t>
  </si>
  <si>
    <t>POSTE DE CONCRETO ARMADO DE SECAO DUPLO T, EXTENSAO DE 10,00 M, RESISTENCIA DE 1000 DAN, TIPO B-1,5</t>
  </si>
  <si>
    <t xml:space="preserve"> 11.9 </t>
  </si>
  <si>
    <t xml:space="preserve"> 92008 </t>
  </si>
  <si>
    <t>TOMADA BAIXA DE EMBUTIR (2 MÓDULOS), 2P+T 10 A, INCLUINDO SUPORTE E PLACA - FORNECIMENTO E INSTALAÇÃO. AF_03/2023</t>
  </si>
  <si>
    <t xml:space="preserve"> 11.10 </t>
  </si>
  <si>
    <t xml:space="preserve"> 91955 </t>
  </si>
  <si>
    <t>INTERRUPTOR PARALELO (1 MÓDULO), 10A/250V, INCLUINDO SUPORTE E PLACA - FORNECIMENTO E INSTALAÇÃO. AF_03/2023</t>
  </si>
  <si>
    <t xml:space="preserve"> 11.11 </t>
  </si>
  <si>
    <t xml:space="preserve"> 92004 </t>
  </si>
  <si>
    <t>TOMADA MÉDIA DE EMBUTIR (2 MÓDULOS), 2P+T 10 A, INCLUINDO SUPORTE E PLACA - FORNECIMENTO E INSTALAÇÃO. AF_03/2023</t>
  </si>
  <si>
    <t xml:space="preserve"> 11.12 </t>
  </si>
  <si>
    <t xml:space="preserve"> 92029 </t>
  </si>
  <si>
    <t>INTERRUPTOR PARALELO (1 MÓDULO) COM 1 TOMADA DE EMBUTIR 2P+T 10 A, INCLUINDO SUPORTE E PLACA - FORNECIMENTO E INSTALAÇÃO. AF_03/2023</t>
  </si>
  <si>
    <t xml:space="preserve"> 11.13 </t>
  </si>
  <si>
    <t xml:space="preserve"> 97610 </t>
  </si>
  <si>
    <t>LÂMPADA COMPACTA DE LED 10 W, BASE E27 - FORNECIMENTO E INSTALAÇÃO. AF_09/2024</t>
  </si>
  <si>
    <t xml:space="preserve"> 11.14 </t>
  </si>
  <si>
    <t xml:space="preserve"> 91853 </t>
  </si>
  <si>
    <t>ELETRODUTO FLEXÍVEL CORRUGADO REFORÇADO, PVC, DN 20 MM (1/2"), PARA CIRCUITOS TERMINAIS, INSTALADO EM PAREDE - FORNECIMENTO E INSTALAÇÃO. AF_03/2023</t>
  </si>
  <si>
    <t xml:space="preserve"> 11.15 </t>
  </si>
  <si>
    <t xml:space="preserve"> 13672 </t>
  </si>
  <si>
    <t>Luminária plafon de embutir em LED 29.5x29.5 cm, 24w 4000K bivolt, Avant ou similar</t>
  </si>
  <si>
    <t xml:space="preserve"> 11.16 </t>
  </si>
  <si>
    <t xml:space="preserve"> 91969 </t>
  </si>
  <si>
    <t>INTERRUPTOR PARALELO (3 MÓDULOS), 10A/250V, INCLUINDO SUPORTE E PLACA - FORNECIMENTO E INSTALAÇÃO. AF_03/2023</t>
  </si>
  <si>
    <t xml:space="preserve"> 11.17 </t>
  </si>
  <si>
    <t xml:space="preserve"> 97599 </t>
  </si>
  <si>
    <t>LUMINÁRIA DE EMERGÊNCIA, COM 30 LÂMPADAS LED DE 2 W, SEM REATOR - FORNECIMENTO E INSTALAÇÃO. AF_09/2024</t>
  </si>
  <si>
    <t xml:space="preserve"> 12 </t>
  </si>
  <si>
    <t>INSTALAÇÕES HIDROSSANITARIAS</t>
  </si>
  <si>
    <t xml:space="preserve"> 12.1 </t>
  </si>
  <si>
    <t xml:space="preserve"> 89356 </t>
  </si>
  <si>
    <t>TUBO, PVC, SOLDÁVEL, DE 25MM, INSTALADO EM RAMAL OU SUB-RAMAL DE ÁGUA - FORNECIMENTO E INSTALAÇÃO. AF_06/2022</t>
  </si>
  <si>
    <t xml:space="preserve"> 12.2 </t>
  </si>
  <si>
    <t xml:space="preserve"> 89362 </t>
  </si>
  <si>
    <t>JOELHO 90 GRAUS, PVC, SOLDÁVEL, DN 25MM, INSTALADO EM RAMAL OU SUB-RAMAL DE ÁGUA - FORNECIMENTO E INSTALAÇÃO. AF_06/2022</t>
  </si>
  <si>
    <t xml:space="preserve"> 12.3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</si>
  <si>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</si>
  <si>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</si>
  <si>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12.4 </t>
  </si>
  <si>
    <t xml:space="preserve"> 89395 </t>
  </si>
  <si>
    <t>TE, PVC, SOLDÁVEL, DN 25MM, INSTALADO EM RAMAL OU SUB-RAMAL DE ÁGUA - FORNECIMENTO E INSTALAÇÃO. AF_06/2022</t>
  </si>
  <si>
    <t xml:space="preserve"> 12.5 </t>
  </si>
  <si>
    <t xml:space="preserve"> 90443 </t>
  </si>
  <si>
    <t>RASGO LINEAR MANUAL EM ALVENARIA, PARA RAMAIS/ DISTRIBUIÇÃO DE INSTALAÇÕES HIDRÁULICAS, DIÂMETROS MENORES OU IGUAIS A 40 MM. AF_09/2023</t>
  </si>
  <si>
    <t xml:space="preserve"> 12.6 </t>
  </si>
  <si>
    <t xml:space="preserve"> 90466 </t>
  </si>
  <si>
    <t>CHUMBAMENTO LINEAR EM ALVENARIA PARA RAMAIS/DISTRIBUIÇÃO DE INSTALAÇÕES HIDRÁULICAS COM DIÂMETROS MENORES OU IGUAIS A 40 MM. AF_09/2023</t>
  </si>
  <si>
    <t xml:space="preserve"> 12.7 </t>
  </si>
  <si>
    <t xml:space="preserve"> 86889 </t>
  </si>
  <si>
    <t>BANCADA DE GRANITO CINZA POLIDO, DE 1,50 X 0,60 M, PARA PIA DE COZINHA - FORNECIMENTO E INSTALAÇÃO. AF_01/2020</t>
  </si>
  <si>
    <t xml:space="preserve"> 12.8 </t>
  </si>
  <si>
    <t xml:space="preserve"> 86895 </t>
  </si>
  <si>
    <t>BANCADA DE GRANITO CINZA POLIDO, DE 0,50 X 0,60 M, PARA LAVATÓRIO - FORNECIMENTO E INSTALAÇÃO. AF_01/2020</t>
  </si>
  <si>
    <t xml:space="preserve"> 12.9 </t>
  </si>
  <si>
    <t xml:space="preserve"> 86941 </t>
  </si>
  <si>
    <t>LAVATÓRIO LOUÇA BRANCA COM COLUNA, 45 X 55CM OU EQUIVALENTE, PADRÃO MÉDIO, INCLUSO SIFÃO TIPO GARRAFA, VÁLVULA E ENGATE FLEXÍVEL DE 40CM EM METAL CROMADO, COM TORNEIRA CROMADA DE MESA, PADRÃO MÉDIO - FORNECIMENTO E INSTALAÇÃO. AF_01/2020</t>
  </si>
  <si>
    <t xml:space="preserve"> 12.10 </t>
  </si>
  <si>
    <t xml:space="preserve"> 86926 </t>
  </si>
  <si>
    <t>TANQUE DE MÁRMORE SINTÉTICO COM COLUNA, 22L OU EQUIVALENTE, INCLUSO SIFÃO FLEXÍVEL EM PVC, VÁLVULA PLÁSTICA E TORNEIRA DE PLÁSTICO - FORNECIMENTO E INSTALAÇÃO. AF_01/2020</t>
  </si>
  <si>
    <t xml:space="preserve"> 12.11 </t>
  </si>
  <si>
    <t xml:space="preserve"> 86932 </t>
  </si>
  <si>
    <t>VASO SANITÁRIO SIFONADO COM CAIXA ACOPLADA LOUÇA BRANCA - PADRÃO MÉDIO, INCLUSO ENGATE FLEXÍVEL EM METAL CROMADO, 1/2  X 40CM - FORNECIMENTO E INSTALAÇÃO. AF_01/2020</t>
  </si>
  <si>
    <t xml:space="preserve"> 12.12 </t>
  </si>
  <si>
    <t xml:space="preserve"> 100848 </t>
  </si>
  <si>
    <t>VASO SANITÁRIO INFANTIL LOUÇA BRANCA - FORNECIMENTO E INSTALACAO. AF_01/2020</t>
  </si>
  <si>
    <t xml:space="preserve"> 12.13 </t>
  </si>
  <si>
    <t xml:space="preserve"> 100860 </t>
  </si>
  <si>
    <t>CHUVEIRO ELÉTRICO COMUM CORPO PLÁSTICO, TIPO DUCHA - FORNECIMENTO E INSTALAÇÃO. AF_01/2020</t>
  </si>
  <si>
    <t xml:space="preserve"> 12.14 </t>
  </si>
  <si>
    <t xml:space="preserve"> 86913 </t>
  </si>
  <si>
    <t>TORNEIRA CROMADA 1/2" OU 3/4" PARA TANQUE, PADRÃO POPULAR - FORNECIMENTO E INSTALAÇÃO. AF_01/2020</t>
  </si>
  <si>
    <t xml:space="preserve"> 12.15 </t>
  </si>
  <si>
    <t xml:space="preserve"> 86915 </t>
  </si>
  <si>
    <t>TORNEIRA CROMADA DE MESA, 1/2" OU 3/4", PARA LAVATÓRIO, PADRÃO MÉDIO - FORNECIMENTO E INSTALAÇÃO. AF_01/2020</t>
  </si>
  <si>
    <t xml:space="preserve"> 12.16 </t>
  </si>
  <si>
    <t xml:space="preserve"> 102623 </t>
  </si>
  <si>
    <t>CAIXA D´ÁGUA EM POLIETILENO, 1000 LITROS (INCLUSOS TUBOS, CONEXÕES E TORNEIRA DE BÓIA) - FORNECIMENTO E INSTALAÇÃO. AF_06/2021</t>
  </si>
  <si>
    <t xml:space="preserve"> 12.17 </t>
  </si>
  <si>
    <t xml:space="preserve"> 2082 </t>
  </si>
  <si>
    <t>Torneira cromada para jardim, DECA 1153C39, 1/2" ou similar</t>
  </si>
  <si>
    <t xml:space="preserve"> 12.18 </t>
  </si>
  <si>
    <t xml:space="preserve"> 89714 </t>
  </si>
  <si>
    <t>TUBO PVC, SERIE NORMAL, ESGOTO PREDIAL, DN 100 MM, FORNECIDO E INSTALADO EM RAMAL DE DESCARGA OU RAMAL DE ESGOTO SANITÁRIO. AF_08/2022</t>
  </si>
  <si>
    <t xml:space="preserve"> 13 </t>
  </si>
  <si>
    <t xml:space="preserve"> 13.1 </t>
  </si>
  <si>
    <t xml:space="preserve"> 103247 </t>
  </si>
  <si>
    <t>AR CONDICIONADO SPLIT INVERTER, HI-WALL (PAREDE), 12000 BTU/H, CICLO FRIO - FORNECIMENTO E INSTALAÇÃO. AF_11/2021_PE</t>
  </si>
  <si>
    <t xml:space="preserve"> 13.2 </t>
  </si>
  <si>
    <t xml:space="preserve"> 00010851 </t>
  </si>
  <si>
    <t>PLACA DE ACRILICO TRANSPARENTE ADESIVADA PARA SINALIZACAO DE PORTAS, BORDA POLIDA, DE *25 X 8*, E = 6 MM (NAO INCLUI ACESSORIOS PARA FIXACAO)</t>
  </si>
  <si>
    <t xml:space="preserve"> 13.3 </t>
  </si>
  <si>
    <t xml:space="preserve"> 00010848 </t>
  </si>
  <si>
    <t>PLACA DE INAUGURACAO METALICA, *40* CM X *60* CM</t>
  </si>
  <si>
    <t>SINAPI - 11/2024 - Pernambuco; SEINFRA - CE 028; ORSE - SE 12/2024 E COMPOSIÇÃO PRÓPRIA (DESONERADA)</t>
  </si>
  <si>
    <t>IMPORTA O PRESENTE ORÇAMENTO O VALOR DE R$ 321.918,60 (TREZENTOS E VINTE E UM MIL E NOVECENTOS E DEZOITO REAIS E SESSENTA CENTAVOS).                                                                                                                                                                                                                                                                                                                                                                                                                                                                                                   PREÇOS BASEADOS NA TABELA - SINAPI - 11/2024 - Pernambuco; SEINFRA - CE 028; ORSE - SE 12/2024 E COMPOSIÇÃO PRÓPRIA (DESONERADA) - COM BDI DE 26,52%</t>
  </si>
  <si>
    <t>MARAIAL/PE, 26 DE DEZEMBRO DE 2024</t>
  </si>
  <si>
    <r>
      <rPr>
        <b/>
        <sz val="26"/>
        <color theme="1"/>
        <rFont val="Cambria"/>
        <family val="1"/>
      </rPr>
      <t xml:space="preserve">PREFEITURA MUNICIPAL DE MARAIAL </t>
    </r>
    <r>
      <rPr>
        <b/>
        <sz val="24"/>
        <color theme="1"/>
        <rFont val="Cambria"/>
        <family val="1"/>
      </rPr>
      <t xml:space="preserve">     </t>
    </r>
    <r>
      <rPr>
        <sz val="24"/>
        <color theme="1"/>
        <rFont val="Cambria"/>
        <family val="1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sz val="18"/>
        <color theme="1"/>
        <rFont val="Cambria"/>
        <family val="1"/>
      </rPr>
      <t>SECRETARIA MUNICIPAL DE EDUCAÇÃO</t>
    </r>
  </si>
  <si>
    <t>PREFEITURA MUNICIPAL DE MARAIAL                                                                                                                                                                                           SECRETARIA MUNICIPAL DE EDUCAÇÃO</t>
  </si>
  <si>
    <r>
      <rPr>
        <b/>
        <sz val="24"/>
        <color theme="1"/>
        <rFont val="Cambria"/>
        <family val="1"/>
      </rPr>
      <t>PREFEITURA MUNICIPAL DE MARAIAL</t>
    </r>
    <r>
      <rPr>
        <b/>
        <sz val="26"/>
        <color theme="1"/>
        <rFont val="Cambria"/>
        <family val="1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sz val="20"/>
        <color theme="1"/>
        <rFont val="Cambria"/>
        <family val="1"/>
      </rPr>
      <t>SECRETARIA MUNICIPAL DE EDUCAÇÃO</t>
    </r>
  </si>
  <si>
    <t>SINAPI - 11/2024 - Pernambuco; SEINFRA - CE 028; ORSE - SE 12/2024 E COMPOSIÇÃO PRÓPRIA (NÃO DESONERADA)</t>
  </si>
  <si>
    <t>IMPORTA O PRESENTE ORÇAMENTO O VALOR DE R$ 320.368,69 (TREZENTOS E VINTE MIL E TREZENTOS E SESSENTA E OITO REAIS E SESSENTA E NOVE CENTAVOS).                                                                                                                                                                                                                                                                                                                                                                                                                                                                                                   PREÇOS BASEADOS NA TABELA - SINAPI - 11/2024 - Pernambuco; SEINFRA - CE 028; ORSE - SE 12/2024 E COMPOSIÇÃO PRÓPRIA (NAO DESONERADA) - COM BDI DE 20,42%</t>
  </si>
  <si>
    <t>3º MÊS</t>
  </si>
  <si>
    <t>COMPOSIÇÕES DE CUSTO UNITÁRIAS</t>
  </si>
  <si>
    <t>Tipo</t>
  </si>
  <si>
    <t>Composição</t>
  </si>
  <si>
    <t>COMPOSIÇÃO PRÓPRIA</t>
  </si>
  <si>
    <t>SEDI - SERVIÇOS DIVERSOS</t>
  </si>
  <si>
    <t>Composição Auxiliar</t>
  </si>
  <si>
    <t xml:space="preserve"> 93565 </t>
  </si>
  <si>
    <t>ENGENHEIRO CIVIL DE OBRA JUNIOR COM ENCARGOS COMPLEMENTARES</t>
  </si>
  <si>
    <t xml:space="preserve"> 93572 </t>
  </si>
  <si>
    <t>ENCARREGADO GERAL DE OBRAS COM ENCARGOS COMPLEMENTARES</t>
  </si>
  <si>
    <t>C-38-PMM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</si>
</sst>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#,##0.0000000"/>
  </numFmts>
  <fonts count="34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24"/>
      <color theme="0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0"/>
      <name val="Arial"/>
      <family val="2"/>
    </font>
    <font>
      <sz val="11"/>
      <name val="Arial"/>
      <family val="1"/>
    </font>
    <font>
      <sz val="10"/>
      <name val="Cambria"/>
      <family val="1"/>
    </font>
    <font>
      <sz val="10"/>
      <name val="Swis721 Lt BT"/>
      <family val="2"/>
    </font>
    <font>
      <sz val="11"/>
      <color theme="1"/>
      <name val="Cambria"/>
      <family val="1"/>
    </font>
    <font>
      <sz val="24"/>
      <color theme="1"/>
      <name val="Cambria"/>
      <family val="1"/>
    </font>
    <font>
      <b/>
      <sz val="26"/>
      <color theme="1"/>
      <name val="Cambria"/>
      <family val="1"/>
    </font>
    <font>
      <b/>
      <sz val="24"/>
      <color theme="1"/>
      <name val="Cambria"/>
      <family val="1"/>
    </font>
    <font>
      <b/>
      <sz val="18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0"/>
      <color rgb="FF000000"/>
      <name val="Times New Roman"/>
      <family val="1"/>
    </font>
    <font>
      <b/>
      <i/>
      <sz val="12"/>
      <name val="Cambria"/>
      <family val="1"/>
    </font>
    <font>
      <b/>
      <sz val="12"/>
      <color theme="1"/>
      <name val="Cambria"/>
      <family val="1"/>
    </font>
    <font>
      <b/>
      <u/>
      <sz val="12"/>
      <name val="Cambria"/>
      <family val="1"/>
    </font>
    <font>
      <b/>
      <i/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8"/>
      <name val="Arial"/>
      <family val="1"/>
    </font>
    <font>
      <sz val="14"/>
      <name val="Cambria"/>
      <family val="1"/>
    </font>
    <font>
      <b/>
      <sz val="14"/>
      <name val="Cambria"/>
      <family val="1"/>
    </font>
    <font>
      <b/>
      <sz val="14"/>
      <color theme="0"/>
      <name val="Cambria"/>
      <family val="1"/>
    </font>
    <font>
      <b/>
      <sz val="20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8EC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8ECF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15" fillId="0" borderId="0"/>
    <xf numFmtId="0" fontId="13" fillId="0" borderId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23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</cellStyleXfs>
  <cellXfs count="193">
    <xf numFmtId="0" fontId="0" fillId="0" borderId="0" xfId="0"/>
    <xf numFmtId="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1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18" applyFont="1" applyFill="1" applyBorder="1" applyAlignment="1">
      <alignment horizontal="center" vertical="center" wrapText="1"/>
    </xf>
    <xf numFmtId="4" fontId="25" fillId="5" borderId="1" xfId="18" applyNumberFormat="1" applyFont="1" applyFill="1" applyBorder="1" applyAlignment="1">
      <alignment horizontal="center" vertical="center" wrapText="1"/>
    </xf>
    <xf numFmtId="0" fontId="5" fillId="4" borderId="1" xfId="18" applyFont="1" applyFill="1" applyBorder="1" applyAlignment="1">
      <alignment horizontal="center" vertical="center" wrapText="1"/>
    </xf>
    <xf numFmtId="4" fontId="5" fillId="4" borderId="1" xfId="18" applyNumberFormat="1" applyFont="1" applyFill="1" applyBorder="1" applyAlignment="1">
      <alignment horizontal="center" vertical="center"/>
    </xf>
    <xf numFmtId="0" fontId="28" fillId="4" borderId="1" xfId="22" applyFont="1" applyFill="1" applyBorder="1" applyAlignment="1">
      <alignment horizontal="center" vertical="center"/>
    </xf>
    <xf numFmtId="10" fontId="5" fillId="4" borderId="1" xfId="23" applyNumberFormat="1" applyFont="1" applyFill="1" applyBorder="1" applyAlignment="1">
      <alignment horizontal="center" vertical="center"/>
    </xf>
    <xf numFmtId="164" fontId="5" fillId="4" borderId="1" xfId="24" applyNumberFormat="1" applyFont="1" applyFill="1" applyBorder="1" applyAlignment="1">
      <alignment horizontal="center" vertical="center"/>
    </xf>
    <xf numFmtId="0" fontId="1" fillId="0" borderId="0" xfId="25"/>
    <xf numFmtId="0" fontId="16" fillId="0" borderId="0" xfId="25" applyFont="1"/>
    <xf numFmtId="0" fontId="1" fillId="3" borderId="0" xfId="25" applyFill="1" applyAlignment="1">
      <alignment horizontal="center"/>
    </xf>
    <xf numFmtId="0" fontId="1" fillId="0" borderId="0" xfId="26"/>
    <xf numFmtId="0" fontId="16" fillId="0" borderId="0" xfId="26" applyFont="1"/>
    <xf numFmtId="0" fontId="7" fillId="4" borderId="1" xfId="0" applyFont="1" applyFill="1" applyBorder="1" applyAlignment="1">
      <alignment horizontal="center" vertical="center" wrapText="1"/>
    </xf>
    <xf numFmtId="0" fontId="31" fillId="4" borderId="1" xfId="10" applyFont="1" applyFill="1" applyBorder="1" applyAlignment="1">
      <alignment horizontal="center"/>
    </xf>
    <xf numFmtId="44" fontId="30" fillId="0" borderId="1" xfId="10" quotePrefix="1" applyNumberFormat="1" applyFont="1" applyBorder="1" applyAlignment="1">
      <alignment horizontal="center" vertical="center"/>
    </xf>
    <xf numFmtId="10" fontId="30" fillId="0" borderId="1" xfId="13" applyNumberFormat="1" applyFont="1" applyFill="1" applyBorder="1" applyAlignment="1">
      <alignment horizontal="center" vertical="center"/>
    </xf>
    <xf numFmtId="44" fontId="31" fillId="0" borderId="1" xfId="10" applyNumberFormat="1" applyFont="1" applyBorder="1" applyAlignment="1">
      <alignment horizontal="center" vertical="center"/>
    </xf>
    <xf numFmtId="10" fontId="31" fillId="0" borderId="1" xfId="10" applyNumberFormat="1" applyFont="1" applyBorder="1" applyAlignment="1">
      <alignment horizontal="center" vertical="center"/>
    </xf>
    <xf numFmtId="44" fontId="0" fillId="0" borderId="0" xfId="28" applyFont="1"/>
    <xf numFmtId="0" fontId="6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4" fontId="5" fillId="0" borderId="1" xfId="28" applyFont="1" applyFill="1" applyBorder="1" applyAlignment="1">
      <alignment horizontal="center" vertical="center" wrapText="1"/>
    </xf>
    <xf numFmtId="164" fontId="5" fillId="0" borderId="1" xfId="28" applyNumberFormat="1" applyFont="1" applyFill="1" applyBorder="1" applyAlignment="1">
      <alignment horizontal="center" vertical="center" wrapText="1"/>
    </xf>
    <xf numFmtId="164" fontId="7" fillId="4" borderId="1" xfId="28" applyNumberFormat="1" applyFont="1" applyFill="1" applyBorder="1" applyAlignment="1">
      <alignment horizontal="center" vertical="center" wrapText="1"/>
    </xf>
    <xf numFmtId="164" fontId="8" fillId="3" borderId="1" xfId="28" applyNumberFormat="1" applyFont="1" applyFill="1" applyBorder="1" applyAlignment="1">
      <alignment horizontal="center" vertical="center" wrapText="1"/>
    </xf>
    <xf numFmtId="164" fontId="0" fillId="0" borderId="0" xfId="28" applyNumberFormat="1" applyFont="1"/>
    <xf numFmtId="164" fontId="0" fillId="0" borderId="0" xfId="0" applyNumberFormat="1"/>
    <xf numFmtId="10" fontId="1" fillId="0" borderId="0" xfId="25" applyNumberFormat="1"/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1" fillId="5" borderId="1" xfId="18" applyFont="1" applyFill="1" applyBorder="1" applyAlignment="1">
      <alignment horizontal="center" vertical="center"/>
    </xf>
    <xf numFmtId="0" fontId="22" fillId="5" borderId="1" xfId="22" applyFont="1" applyFill="1" applyBorder="1" applyAlignment="1">
      <alignment vertical="center"/>
    </xf>
    <xf numFmtId="0" fontId="5" fillId="4" borderId="1" xfId="18" applyFont="1" applyFill="1" applyBorder="1" applyAlignment="1">
      <alignment horizontal="center" vertical="center"/>
    </xf>
    <xf numFmtId="0" fontId="5" fillId="0" borderId="5" xfId="22" applyFont="1" applyBorder="1" applyAlignment="1">
      <alignment horizontal="left" vertical="center"/>
    </xf>
    <xf numFmtId="0" fontId="5" fillId="0" borderId="6" xfId="22" applyFont="1" applyBorder="1" applyAlignment="1">
      <alignment horizontal="left" vertical="center"/>
    </xf>
    <xf numFmtId="0" fontId="5" fillId="0" borderId="7" xfId="22" applyFont="1" applyBorder="1" applyAlignment="1">
      <alignment horizontal="left" vertical="center"/>
    </xf>
    <xf numFmtId="0" fontId="27" fillId="0" borderId="1" xfId="2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1" fillId="5" borderId="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right" vertical="center" wrapText="1"/>
    </xf>
    <xf numFmtId="0" fontId="25" fillId="5" borderId="6" xfId="0" applyFont="1" applyFill="1" applyBorder="1" applyAlignment="1">
      <alignment horizontal="right" vertical="center" wrapText="1"/>
    </xf>
    <xf numFmtId="0" fontId="25" fillId="5" borderId="7" xfId="0" applyFont="1" applyFill="1" applyBorder="1" applyAlignment="1">
      <alignment horizontal="right" vertical="center" wrapText="1"/>
    </xf>
    <xf numFmtId="164" fontId="25" fillId="5" borderId="1" xfId="28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44" fontId="6" fillId="3" borderId="1" xfId="28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21" fillId="8" borderId="1" xfId="1" applyFont="1" applyFill="1" applyBorder="1" applyAlignment="1">
      <alignment horizontal="center" vertical="center"/>
    </xf>
    <xf numFmtId="0" fontId="21" fillId="8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10" fontId="5" fillId="4" borderId="5" xfId="1" applyNumberFormat="1" applyFont="1" applyFill="1" applyBorder="1" applyAlignment="1">
      <alignment horizontal="center" vertical="center"/>
    </xf>
    <xf numFmtId="10" fontId="5" fillId="4" borderId="7" xfId="1" applyNumberFormat="1" applyFont="1" applyFill="1" applyBorder="1" applyAlignment="1">
      <alignment horizontal="center" vertical="center"/>
    </xf>
    <xf numFmtId="10" fontId="5" fillId="4" borderId="5" xfId="1" applyNumberFormat="1" applyFont="1" applyFill="1" applyBorder="1" applyAlignment="1">
      <alignment horizontal="center" vertical="center" wrapText="1"/>
    </xf>
    <xf numFmtId="10" fontId="5" fillId="4" borderId="7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44" fontId="6" fillId="3" borderId="8" xfId="28" applyFont="1" applyFill="1" applyBorder="1" applyAlignment="1">
      <alignment horizontal="center" vertical="center"/>
    </xf>
    <xf numFmtId="44" fontId="6" fillId="3" borderId="0" xfId="28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25" fillId="0" borderId="1" xfId="25" applyFont="1" applyBorder="1" applyAlignment="1">
      <alignment horizontal="center" wrapText="1"/>
    </xf>
    <xf numFmtId="0" fontId="30" fillId="3" borderId="1" xfId="0" applyFont="1" applyFill="1" applyBorder="1" applyAlignment="1">
      <alignment horizontal="center" vertical="center"/>
    </xf>
    <xf numFmtId="0" fontId="31" fillId="0" borderId="1" xfId="10" applyFont="1" applyBorder="1" applyAlignment="1">
      <alignment horizontal="center" vertical="center" wrapText="1"/>
    </xf>
    <xf numFmtId="0" fontId="21" fillId="5" borderId="1" xfId="10" applyFont="1" applyFill="1" applyBorder="1" applyAlignment="1">
      <alignment horizontal="center" vertical="center"/>
    </xf>
    <xf numFmtId="4" fontId="30" fillId="5" borderId="1" xfId="10" applyNumberFormat="1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0" fontId="30" fillId="0" borderId="1" xfId="11" applyFont="1" applyBorder="1" applyAlignment="1">
      <alignment horizontal="center" vertical="center" wrapText="1"/>
    </xf>
    <xf numFmtId="0" fontId="22" fillId="0" borderId="1" xfId="12" applyFont="1" applyBorder="1" applyAlignment="1">
      <alignment horizontal="center" vertical="center" wrapText="1"/>
    </xf>
    <xf numFmtId="44" fontId="22" fillId="0" borderId="1" xfId="12" applyNumberFormat="1" applyFont="1" applyBorder="1" applyAlignment="1">
      <alignment horizontal="center" vertical="center" wrapText="1"/>
    </xf>
    <xf numFmtId="10" fontId="30" fillId="0" borderId="1" xfId="10" applyNumberFormat="1" applyFont="1" applyBorder="1" applyAlignment="1">
      <alignment horizontal="center" vertical="center"/>
    </xf>
    <xf numFmtId="44" fontId="30" fillId="0" borderId="1" xfId="10" applyNumberFormat="1" applyFont="1" applyBorder="1" applyAlignment="1">
      <alignment horizontal="center" vertical="center"/>
    </xf>
    <xf numFmtId="0" fontId="31" fillId="4" borderId="1" xfId="10" applyFont="1" applyFill="1" applyBorder="1" applyAlignment="1">
      <alignment horizontal="center" vertical="center"/>
    </xf>
    <xf numFmtId="0" fontId="25" fillId="0" borderId="1" xfId="26" applyFont="1" applyBorder="1" applyAlignment="1">
      <alignment horizontal="center" wrapText="1"/>
    </xf>
    <xf numFmtId="0" fontId="21" fillId="8" borderId="1" xfId="27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4" fillId="0" borderId="1" xfId="16" applyFont="1" applyBorder="1" applyAlignment="1">
      <alignment horizontal="center" vertical="center"/>
    </xf>
    <xf numFmtId="0" fontId="14" fillId="0" borderId="2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4" fillId="0" borderId="4" xfId="16" applyFont="1" applyBorder="1" applyAlignment="1">
      <alignment horizontal="center" vertical="center"/>
    </xf>
    <xf numFmtId="0" fontId="14" fillId="0" borderId="10" xfId="16" applyFont="1" applyBorder="1" applyAlignment="1">
      <alignment horizontal="center" vertical="center"/>
    </xf>
    <xf numFmtId="0" fontId="14" fillId="0" borderId="12" xfId="16" applyFont="1" applyBorder="1" applyAlignment="1">
      <alignment horizontal="center" vertical="center"/>
    </xf>
    <xf numFmtId="0" fontId="14" fillId="0" borderId="11" xfId="16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7" fillId="9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</cellXfs>
  <cellStyles count="29">
    <cellStyle name="Moeda" xfId="28" builtinId="4"/>
    <cellStyle name="Moeda 3" xfId="7" xr:uid="{3E03A61F-0CAC-46B0-9E79-18379D88A5A4}"/>
    <cellStyle name="Moeda 3 2" xfId="20" xr:uid="{DD762157-8D9D-4651-A02D-93BE67DAE23D}"/>
    <cellStyle name="Moeda 3 3" xfId="24" xr:uid="{15F37C83-9E28-474D-8BB9-35841E5D9336}"/>
    <cellStyle name="Normal" xfId="0" builtinId="0"/>
    <cellStyle name="Normal 2" xfId="17" xr:uid="{2D9D12CB-9980-49CC-9521-39A8129F7B18}"/>
    <cellStyle name="Normal 2 2" xfId="1" xr:uid="{32934D91-2E8A-4449-B179-D6A9AA31AD99}"/>
    <cellStyle name="Normal 2 2 3" xfId="10" xr:uid="{7370268A-1807-4F6B-9F0C-BB33F1B05D0B}"/>
    <cellStyle name="Normal 2 3 3" xfId="12" xr:uid="{022C6759-79A5-4C8E-A8A8-67694F24D7CD}"/>
    <cellStyle name="Normal 2 5" xfId="6" xr:uid="{D8F19277-5674-4997-81FF-89C3E87B2650}"/>
    <cellStyle name="Normal 2 5 2" xfId="19" xr:uid="{DD5401FB-89DF-4025-AF3C-FCD0EBDC62B1}"/>
    <cellStyle name="Normal 2 5 3" xfId="22" xr:uid="{A80F0EBF-A65B-4B49-802F-349E524F0A36}"/>
    <cellStyle name="Normal 3 2" xfId="4" xr:uid="{D9A1096C-3F86-4ED7-B633-105C52ECF9E0}"/>
    <cellStyle name="Normal 3 2 2 2" xfId="14" xr:uid="{42B55929-ED97-4B0F-8360-F413FAB60DD2}"/>
    <cellStyle name="Normal 3 2 2 2 2" xfId="26" xr:uid="{DB391532-A20F-4D5F-8C23-02F619511539}"/>
    <cellStyle name="Normal 3 3 2" xfId="16" xr:uid="{54517583-C0C4-46FC-9F66-6A2F92FF5398}"/>
    <cellStyle name="Normal 4 3 2 2" xfId="15" xr:uid="{F5D0CF41-4E17-4446-8EA3-C39F420869F1}"/>
    <cellStyle name="Normal 4 3 2 2 2" xfId="27" xr:uid="{D7E148D6-D727-4BE6-A6BD-9404F9DCAE25}"/>
    <cellStyle name="Normal 5 3 2" xfId="9" xr:uid="{D6B86172-322B-4B09-9852-F8E5C674BDAE}"/>
    <cellStyle name="Normal 5 3 2 2" xfId="25" xr:uid="{C961A829-3E9A-431C-8E48-E45427DDF99D}"/>
    <cellStyle name="Normal_cronograma 6 meses 2" xfId="18" xr:uid="{691246E3-DFE1-4AE8-AA58-179FFF48ADBF}"/>
    <cellStyle name="Normal_Empresa-MurodeContenção(ContratoNº)" xfId="11" xr:uid="{2DDC2C45-EB4A-4C79-974C-94D28F40C37C}"/>
    <cellStyle name="Porcentagem 2" xfId="2" xr:uid="{0C8BD6D2-3372-4018-B052-9E9E9B9D7986}"/>
    <cellStyle name="Porcentagem 2 2" xfId="3" xr:uid="{9E3B811A-91C7-497A-8011-826B0C4971A9}"/>
    <cellStyle name="Porcentagem 2 2 2" xfId="13" xr:uid="{CBBBABC5-DC68-40F8-A6F2-F3F0855EB6C7}"/>
    <cellStyle name="Porcentagem 2 3" xfId="8" xr:uid="{C136A472-26E1-4911-91C8-E955F2322F1D}"/>
    <cellStyle name="Porcentagem 2 3 2" xfId="21" xr:uid="{07D0F70A-4A95-402C-99BB-9791DBE74EE4}"/>
    <cellStyle name="Porcentagem 2 3 3" xfId="23" xr:uid="{E1BA6C5F-0DAA-46B7-9CA8-68767509DB1A}"/>
    <cellStyle name="Porcentagem 3" xfId="5" xr:uid="{E098D633-A368-45F5-B5F4-0287EA8DC04E}"/>
  </cellStyles>
  <dxfs count="0"/>
  <tableStyles count="0" defaultTableStyle="TableStyleMedium9" defaultPivotStyle="PivotStyleLight16"/>
  <colors>
    <mruColors>
      <color rgb="FFD8ECF6"/>
      <color rgb="FFFFF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663576</xdr:colOff>
      <xdr:row>0</xdr:row>
      <xdr:rowOff>0</xdr:rowOff>
    </xdr:from>
    <xdr:to>
      <xdr:col>3</xdr:col>
      <xdr:colOff>2787651</xdr:colOff>
      <xdr:row>5</xdr:row>
      <xdr:rowOff>255037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041EBB-5159-4FE9-830A-00889EE97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8326" y="0"/>
          <a:ext cx="2124075" cy="1604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409576</xdr:colOff>
      <xdr:row>0</xdr:row>
      <xdr:rowOff>9525</xdr:rowOff>
    </xdr:from>
    <xdr:to>
      <xdr:col>8</xdr:col>
      <xdr:colOff>1247776</xdr:colOff>
      <xdr:row>5</xdr:row>
      <xdr:rowOff>264562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6C8C90-2B46-410E-89F9-8E81A47E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6" y="9525"/>
          <a:ext cx="2124075" cy="1636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885826</xdr:colOff>
      <xdr:row>0</xdr:row>
      <xdr:rowOff>25400</xdr:rowOff>
    </xdr:from>
    <xdr:to>
      <xdr:col>9</xdr:col>
      <xdr:colOff>168276</xdr:colOff>
      <xdr:row>6</xdr:row>
      <xdr:rowOff>10562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4FA4BC-93E6-4F5C-B18D-FB24E53C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4951" y="25400"/>
          <a:ext cx="2124075" cy="16044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663576</xdr:colOff>
      <xdr:row>0</xdr:row>
      <xdr:rowOff>9525</xdr:rowOff>
    </xdr:from>
    <xdr:to>
      <xdr:col>9</xdr:col>
      <xdr:colOff>422276</xdr:colOff>
      <xdr:row>5</xdr:row>
      <xdr:rowOff>264562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64DBB2-CA1D-4D02-92F2-05133B70A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6" y="9525"/>
          <a:ext cx="2124075" cy="1604412"/>
        </a:xfrm>
        <a:prstGeom prst="rect">
          <a:avLst/>
        </a:prstGeom>
      </xdr:spPr>
    </xdr:pic>
    <xdr:clientData/>
  </xdr:twoCellAnchor>
  <xdr:oneCellAnchor>
    <xdr:from>
      <xdr:col>3</xdr:col>
      <xdr:colOff>2231362</xdr:colOff>
      <xdr:row>29</xdr:row>
      <xdr:rowOff>274162</xdr:rowOff>
    </xdr:from>
    <xdr:ext cx="4762047" cy="1627043"/>
    <xdr:pic>
      <xdr:nvPicPr>
        <xdr:cNvPr id="3" name="Imagem 2">
          <a:extLst>
            <a:ext uri="{FF2B5EF4-FFF2-40B4-BE49-F238E27FC236}">
              <a16:creationId xmlns:a16="http://schemas.microsoft.com/office/drawing/2014/main" id="{228EF870-DE25-45C4-A710-5AACBE72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237" y="11608912"/>
          <a:ext cx="4762047" cy="162704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409576</xdr:colOff>
      <xdr:row>0</xdr:row>
      <xdr:rowOff>9525</xdr:rowOff>
    </xdr:from>
    <xdr:to>
      <xdr:col>8</xdr:col>
      <xdr:colOff>1247776</xdr:colOff>
      <xdr:row>5</xdr:row>
      <xdr:rowOff>264562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93CCC5-A660-4217-9509-79BB384CB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6" y="9525"/>
          <a:ext cx="2124075" cy="1636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885826</xdr:colOff>
      <xdr:row>0</xdr:row>
      <xdr:rowOff>25400</xdr:rowOff>
    </xdr:from>
    <xdr:to>
      <xdr:col>9</xdr:col>
      <xdr:colOff>168276</xdr:colOff>
      <xdr:row>6</xdr:row>
      <xdr:rowOff>10562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61D6D7-CBBE-4623-8F30-E1EDEF83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6" y="25400"/>
          <a:ext cx="2130425" cy="16425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663576</xdr:colOff>
      <xdr:row>0</xdr:row>
      <xdr:rowOff>9525</xdr:rowOff>
    </xdr:from>
    <xdr:to>
      <xdr:col>9</xdr:col>
      <xdr:colOff>422276</xdr:colOff>
      <xdr:row>5</xdr:row>
      <xdr:rowOff>264562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794931-A25C-41B4-9DFB-06FC762BF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7801" y="9525"/>
          <a:ext cx="2120900" cy="1636162"/>
        </a:xfrm>
        <a:prstGeom prst="rect">
          <a:avLst/>
        </a:prstGeom>
      </xdr:spPr>
    </xdr:pic>
    <xdr:clientData/>
  </xdr:twoCellAnchor>
  <xdr:oneCellAnchor>
    <xdr:from>
      <xdr:col>3</xdr:col>
      <xdr:colOff>2231362</xdr:colOff>
      <xdr:row>29</xdr:row>
      <xdr:rowOff>274162</xdr:rowOff>
    </xdr:from>
    <xdr:ext cx="4762047" cy="1627043"/>
    <xdr:pic>
      <xdr:nvPicPr>
        <xdr:cNvPr id="3" name="Imagem 2">
          <a:extLst>
            <a:ext uri="{FF2B5EF4-FFF2-40B4-BE49-F238E27FC236}">
              <a16:creationId xmlns:a16="http://schemas.microsoft.com/office/drawing/2014/main" id="{4050B950-8C88-48B5-BBFC-91ECAA4E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062" y="11456512"/>
          <a:ext cx="4762047" cy="1627043"/>
        </a:xfrm>
        <a:prstGeom prst="rect">
          <a:avLst/>
        </a:prstGeom>
      </xdr:spPr>
    </xdr:pic>
    <xdr:clientData/>
  </xdr:oneCellAnchor>
  <xdr:twoCellAnchor editAs="oneCell">
    <xdr:from>
      <xdr:col>7</xdr:col>
      <xdr:colOff>663576</xdr:colOff>
      <xdr:row>0</xdr:row>
      <xdr:rowOff>9525</xdr:rowOff>
    </xdr:from>
    <xdr:to>
      <xdr:col>9</xdr:col>
      <xdr:colOff>422276</xdr:colOff>
      <xdr:row>5</xdr:row>
      <xdr:rowOff>264562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45A724-C0A6-430D-8DCC-76206F662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7801" y="9525"/>
          <a:ext cx="2120900" cy="1636162"/>
        </a:xfrm>
        <a:prstGeom prst="rect">
          <a:avLst/>
        </a:prstGeom>
      </xdr:spPr>
    </xdr:pic>
    <xdr:clientData/>
  </xdr:twoCellAnchor>
  <xdr:oneCellAnchor>
    <xdr:from>
      <xdr:col>3</xdr:col>
      <xdr:colOff>2231362</xdr:colOff>
      <xdr:row>29</xdr:row>
      <xdr:rowOff>274162</xdr:rowOff>
    </xdr:from>
    <xdr:ext cx="4762047" cy="1627043"/>
    <xdr:pic>
      <xdr:nvPicPr>
        <xdr:cNvPr id="5" name="Imagem 4">
          <a:extLst>
            <a:ext uri="{FF2B5EF4-FFF2-40B4-BE49-F238E27FC236}">
              <a16:creationId xmlns:a16="http://schemas.microsoft.com/office/drawing/2014/main" id="{9248291E-6494-4EAE-8E22-F07788C2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062" y="11637487"/>
          <a:ext cx="4762047" cy="162704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0</xdr:rowOff>
    </xdr:from>
    <xdr:to>
      <xdr:col>6</xdr:col>
      <xdr:colOff>1163637</xdr:colOff>
      <xdr:row>5</xdr:row>
      <xdr:rowOff>188362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723BB3-6FBA-4DD6-9B4C-C30D00851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0"/>
          <a:ext cx="2132012" cy="11408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234952</xdr:colOff>
      <xdr:row>0</xdr:row>
      <xdr:rowOff>0</xdr:rowOff>
    </xdr:from>
    <xdr:to>
      <xdr:col>6</xdr:col>
      <xdr:colOff>866776</xdr:colOff>
      <xdr:row>5</xdr:row>
      <xdr:rowOff>188362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CD0B3C-14A0-44C1-B9A5-451C67636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7" y="0"/>
          <a:ext cx="1654174" cy="1140862"/>
        </a:xfrm>
        <a:prstGeom prst="rect">
          <a:avLst/>
        </a:prstGeom>
      </xdr:spPr>
    </xdr:pic>
    <xdr:clientData/>
  </xdr:twoCellAnchor>
  <xdr:twoCellAnchor editAs="oneCell">
    <xdr:from>
      <xdr:col>0</xdr:col>
      <xdr:colOff>122332</xdr:colOff>
      <xdr:row>11</xdr:row>
      <xdr:rowOff>55049</xdr:rowOff>
    </xdr:from>
    <xdr:to>
      <xdr:col>6</xdr:col>
      <xdr:colOff>1143000</xdr:colOff>
      <xdr:row>12</xdr:row>
      <xdr:rowOff>3228474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1ADA43-F5D8-AFDD-A527-249A15540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32" y="3383786"/>
          <a:ext cx="7908747" cy="8367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ley/AppData/Local/Temp/Rar$DI00.784/PLANILHA%20MODELO%20PA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UTORDOHD-2\Pasta%20principal2\PROJETOS\Recovered%20data%2006-09%2022_34_46\Resultado%20de%20Digitaliza&#231;&#227;o%20Profunda\Parti&#231;&#227;o%20Existente(NTFS)\found.000\dir0014.chk\ASFALTO%20PALMARES%20(entregue)\ORC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PLANILHA ORÇAMENTÁRIA"/>
      <sheetName val="COMPOSIÇÃO OFICIAL"/>
      <sheetName val="CRON.FIS-FIN"/>
      <sheetName val="EQP CALL CENTER"/>
      <sheetName val="BANCO SINAPI-ORSE "/>
    </sheetNames>
    <sheetDataSet>
      <sheetData sheetId="0" refreshError="1">
        <row r="5">
          <cell r="A5" t="str">
            <v>ITEM</v>
          </cell>
          <cell r="B5" t="str">
            <v>DESCRIÇÃO DOS CUSTOS</v>
          </cell>
          <cell r="C5" t="str">
            <v xml:space="preserve">VALOR     TOTAL (R$)        </v>
          </cell>
        </row>
        <row r="7">
          <cell r="A7" t="str">
            <v>1.</v>
          </cell>
          <cell r="B7" t="str">
            <v>FORNECIMENTO E INSTALAÇÃO DE LÂMPADAS</v>
          </cell>
          <cell r="C7">
            <v>398511.4</v>
          </cell>
        </row>
        <row r="8">
          <cell r="A8" t="str">
            <v>2.</v>
          </cell>
          <cell r="B8" t="str">
            <v>FORNECIMENTO E INSTALAÇÃO DE REATORES AFP</v>
          </cell>
          <cell r="C8">
            <v>415055.5</v>
          </cell>
        </row>
        <row r="9">
          <cell r="A9" t="str">
            <v>3.</v>
          </cell>
          <cell r="B9" t="str">
            <v>FORNECIMENTO E INSTALAÇÃO DE CABOS</v>
          </cell>
          <cell r="C9">
            <v>166550</v>
          </cell>
        </row>
        <row r="10">
          <cell r="A10" t="str">
            <v>4.</v>
          </cell>
          <cell r="B10" t="str">
            <v xml:space="preserve">FORNECIMENTO E INSTALAÇÃO DE RELÉ FOTOELÉTRICO   </v>
          </cell>
          <cell r="C10">
            <v>160440</v>
          </cell>
        </row>
        <row r="11">
          <cell r="A11" t="str">
            <v>5.</v>
          </cell>
          <cell r="B11" t="str">
            <v>FORNECIMENTO E INSTALAÇÃO DE LUMINÁRIAS E PROJETORES</v>
          </cell>
          <cell r="C11">
            <v>2080725.3499999999</v>
          </cell>
        </row>
        <row r="12">
          <cell r="A12" t="str">
            <v>6.</v>
          </cell>
          <cell r="B12" t="str">
            <v>FORNECIMENTO E INSTALAÇÃO DE BRAÇO PARA ILUMINAÇÃO PÚBLICA</v>
          </cell>
          <cell r="C12">
            <v>168552.2</v>
          </cell>
        </row>
        <row r="13">
          <cell r="A13" t="str">
            <v>7.</v>
          </cell>
          <cell r="B13" t="str">
            <v>FORNECIMENTO E INSTALAÇÃO DE POSTES</v>
          </cell>
          <cell r="C13">
            <v>296482.12</v>
          </cell>
        </row>
        <row r="14">
          <cell r="A14" t="str">
            <v>8.</v>
          </cell>
          <cell r="B14" t="str">
            <v xml:space="preserve">FORNECIMENTO E INSTALAÇÃO DE HASTE DE ATERRAMENTO  </v>
          </cell>
          <cell r="C14">
            <v>7986</v>
          </cell>
        </row>
        <row r="15">
          <cell r="A15" t="str">
            <v>9.</v>
          </cell>
          <cell r="B15" t="str">
            <v xml:space="preserve">FORNECIMENTO E INSTALAÇÃO DE FITA ISOLANTE </v>
          </cell>
          <cell r="C15">
            <v>6378</v>
          </cell>
        </row>
        <row r="16">
          <cell r="A16" t="str">
            <v>10.</v>
          </cell>
          <cell r="B16" t="str">
            <v>TELEGESTÃO</v>
          </cell>
          <cell r="C16">
            <v>595556.96</v>
          </cell>
        </row>
        <row r="17">
          <cell r="A17" t="str">
            <v>11.</v>
          </cell>
          <cell r="B17" t="str">
            <v>EFICIENTIZAÇÃO DI SISTEMA IP</v>
          </cell>
          <cell r="C17">
            <v>659313.43999999994</v>
          </cell>
        </row>
        <row r="18">
          <cell r="A18" t="str">
            <v>TOTAL GERAL</v>
          </cell>
          <cell r="C18">
            <v>4955550.9700000007</v>
          </cell>
        </row>
        <row r="19">
          <cell r="A19" t="str">
            <v>BDI 24,00%</v>
          </cell>
          <cell r="C19">
            <v>1189332.2328000001</v>
          </cell>
        </row>
        <row r="20">
          <cell r="A20" t="str">
            <v>TOTAL GLOBAL COM BDI</v>
          </cell>
          <cell r="C20">
            <v>6144883.202800001</v>
          </cell>
        </row>
        <row r="21">
          <cell r="A21" t="str">
            <v>TOTAL MENSAL COM BDI</v>
          </cell>
          <cell r="C21">
            <v>512073.60023333342</v>
          </cell>
        </row>
      </sheetData>
      <sheetData sheetId="1" refreshError="1">
        <row r="1">
          <cell r="A1" t="str">
            <v>PLANILHA ORÇAMENTARIA DE SERVIÇOS E MATERIAIS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OBRA:</v>
          </cell>
          <cell r="B2" t="str">
            <v>SERVIÇOS DE MANUTENÇÃO, EXPANSÃO E GESTÃO DO SISTEMA DE ILUMINAÇÃO PÚBLICA DO MUNICÍPIO DE PATOS - PB</v>
          </cell>
          <cell r="C2">
            <v>0</v>
          </cell>
          <cell r="D2">
            <v>0</v>
          </cell>
          <cell r="E2">
            <v>0</v>
          </cell>
          <cell r="F2" t="str">
            <v>DATA:</v>
          </cell>
          <cell r="G2">
            <v>0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</row>
        <row r="5">
          <cell r="A5" t="str">
            <v>ITEM</v>
          </cell>
          <cell r="B5" t="str">
            <v>REFERENCIAL</v>
          </cell>
          <cell r="C5" t="str">
            <v>DESCRIÇÃO DOS CUSTOS</v>
          </cell>
          <cell r="D5" t="str">
            <v>UND.</v>
          </cell>
          <cell r="E5" t="str">
            <v xml:space="preserve">QUANT.     ESTIMADO      </v>
          </cell>
          <cell r="F5" t="str">
            <v>CUSTO UNIT. (R$)</v>
          </cell>
          <cell r="G5" t="str">
            <v xml:space="preserve">VALOR     TOTAL (R$)        </v>
          </cell>
          <cell r="I5">
            <v>0.5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1.</v>
          </cell>
          <cell r="B7">
            <v>0</v>
          </cell>
          <cell r="C7" t="str">
            <v>FORNECIMENTO E INSTALAÇÃO DE LÂMPADAS</v>
          </cell>
          <cell r="D7">
            <v>0</v>
          </cell>
          <cell r="E7">
            <v>0</v>
          </cell>
          <cell r="F7">
            <v>0</v>
          </cell>
          <cell r="G7">
            <v>398511.4</v>
          </cell>
        </row>
        <row r="8">
          <cell r="A8" t="str">
            <v>1.1</v>
          </cell>
          <cell r="B8" t="str">
            <v>COMP 01</v>
          </cell>
          <cell r="C8" t="str">
            <v>Lampada de 70w sódio</v>
          </cell>
          <cell r="D8" t="str">
            <v>Und.</v>
          </cell>
          <cell r="E8">
            <v>500</v>
          </cell>
          <cell r="F8">
            <v>77.78</v>
          </cell>
          <cell r="G8">
            <v>38890</v>
          </cell>
          <cell r="I8">
            <v>200</v>
          </cell>
          <cell r="J8">
            <v>100</v>
          </cell>
        </row>
        <row r="9">
          <cell r="A9" t="str">
            <v>1.2</v>
          </cell>
          <cell r="B9" t="str">
            <v>COMP 02</v>
          </cell>
          <cell r="C9" t="str">
            <v>Lampada de 150w sódio</v>
          </cell>
          <cell r="D9" t="str">
            <v>Und.</v>
          </cell>
          <cell r="E9">
            <v>600</v>
          </cell>
          <cell r="F9">
            <v>79.83</v>
          </cell>
          <cell r="G9">
            <v>47898</v>
          </cell>
          <cell r="I9">
            <v>1920</v>
          </cell>
          <cell r="J9">
            <v>960</v>
          </cell>
        </row>
        <row r="10">
          <cell r="A10" t="str">
            <v>1.3</v>
          </cell>
          <cell r="B10" t="str">
            <v>COMP 03</v>
          </cell>
          <cell r="C10" t="str">
            <v>Lampada de 250w sódio</v>
          </cell>
          <cell r="D10" t="str">
            <v>Und.</v>
          </cell>
          <cell r="E10">
            <v>600</v>
          </cell>
          <cell r="F10">
            <v>74.88</v>
          </cell>
          <cell r="G10">
            <v>44928</v>
          </cell>
          <cell r="I10">
            <v>960</v>
          </cell>
          <cell r="J10">
            <v>480</v>
          </cell>
        </row>
        <row r="11">
          <cell r="A11" t="str">
            <v>1.4</v>
          </cell>
          <cell r="B11" t="str">
            <v>COMP 04</v>
          </cell>
          <cell r="C11" t="str">
            <v>Lampada vapor metalico tubular 400 W (base E40)</v>
          </cell>
          <cell r="D11" t="str">
            <v>Und.</v>
          </cell>
          <cell r="E11">
            <v>720</v>
          </cell>
          <cell r="F11">
            <v>92.01</v>
          </cell>
          <cell r="G11">
            <v>66247.199999999997</v>
          </cell>
          <cell r="I11">
            <v>1920</v>
          </cell>
          <cell r="J11">
            <v>960</v>
          </cell>
        </row>
        <row r="12">
          <cell r="A12" t="str">
            <v>1.5</v>
          </cell>
          <cell r="B12" t="str">
            <v>COMP 05</v>
          </cell>
          <cell r="C12" t="str">
            <v>Lâmpada vapor metálico 1000w (Phillips - ref. hpit ou similar)</v>
          </cell>
          <cell r="D12" t="str">
            <v>Und.</v>
          </cell>
          <cell r="E12">
            <v>50</v>
          </cell>
          <cell r="F12">
            <v>693.14</v>
          </cell>
          <cell r="G12">
            <v>34657</v>
          </cell>
          <cell r="I12">
            <v>266</v>
          </cell>
          <cell r="J12">
            <v>133</v>
          </cell>
        </row>
        <row r="13">
          <cell r="A13" t="str">
            <v>1.6</v>
          </cell>
          <cell r="B13" t="str">
            <v>COMP 06</v>
          </cell>
          <cell r="C13" t="str">
            <v>Lâmpada vapor metálico 2000w - 220V ou 380V</v>
          </cell>
          <cell r="D13" t="str">
            <v>Und.</v>
          </cell>
          <cell r="E13">
            <v>40</v>
          </cell>
          <cell r="F13">
            <v>870.96</v>
          </cell>
          <cell r="G13">
            <v>34838.400000000001</v>
          </cell>
          <cell r="I13">
            <v>144</v>
          </cell>
          <cell r="J13">
            <v>72</v>
          </cell>
        </row>
        <row r="14">
          <cell r="A14" t="str">
            <v>1.7</v>
          </cell>
          <cell r="B14" t="str">
            <v>COMP 07</v>
          </cell>
          <cell r="C14" t="str">
            <v>Lâmpada vapor sódio alta pressão 70 w (phillips ref, son 70w ou similar)</v>
          </cell>
          <cell r="D14" t="str">
            <v>Und.</v>
          </cell>
          <cell r="E14">
            <v>1200</v>
          </cell>
          <cell r="F14">
            <v>32.659999999999997</v>
          </cell>
          <cell r="G14">
            <v>39191.999999999993</v>
          </cell>
        </row>
        <row r="15">
          <cell r="A15" t="str">
            <v>1.8</v>
          </cell>
          <cell r="B15" t="str">
            <v>COMP 08</v>
          </cell>
          <cell r="C15" t="str">
            <v>Lâmpada vapor sódio alta pressão para projetor 150 w (phillips ref. son/t 150w ou similar)</v>
          </cell>
          <cell r="D15" t="str">
            <v>Und.</v>
          </cell>
          <cell r="E15">
            <v>800</v>
          </cell>
          <cell r="F15">
            <v>34.950000000000003</v>
          </cell>
          <cell r="G15">
            <v>27960.000000000004</v>
          </cell>
        </row>
        <row r="16">
          <cell r="A16" t="str">
            <v>1.9</v>
          </cell>
          <cell r="B16" t="str">
            <v>COMP 09</v>
          </cell>
          <cell r="C16" t="str">
            <v>Lâmpada a vapor de sódio de alta pressão 250 w (phillips ref son 250w ou similar)</v>
          </cell>
          <cell r="D16" t="str">
            <v>Und.</v>
          </cell>
          <cell r="E16">
            <v>800</v>
          </cell>
          <cell r="F16">
            <v>39.43</v>
          </cell>
          <cell r="G16">
            <v>31544</v>
          </cell>
        </row>
        <row r="17">
          <cell r="A17" t="str">
            <v>1.10</v>
          </cell>
          <cell r="B17" t="str">
            <v>COMP 10</v>
          </cell>
          <cell r="C17" t="str">
            <v>Lâmpada vapor sódio alta pressão 400 w (phillips ref. son 400w ou similar)</v>
          </cell>
          <cell r="D17" t="str">
            <v>Und.</v>
          </cell>
          <cell r="E17">
            <v>720</v>
          </cell>
          <cell r="F17">
            <v>44.94</v>
          </cell>
          <cell r="G17">
            <v>32356.799999999999</v>
          </cell>
        </row>
        <row r="18">
          <cell r="A18" t="str">
            <v>2.</v>
          </cell>
          <cell r="B18">
            <v>0</v>
          </cell>
          <cell r="C18" t="str">
            <v>FORNECIMENTO E INSTALAÇÃO DE REATORES AFP</v>
          </cell>
          <cell r="D18">
            <v>0</v>
          </cell>
          <cell r="E18">
            <v>0</v>
          </cell>
          <cell r="F18">
            <v>0</v>
          </cell>
          <cell r="G18">
            <v>415055.5</v>
          </cell>
          <cell r="J18">
            <v>0</v>
          </cell>
        </row>
        <row r="19">
          <cell r="A19" t="str">
            <v>2.1</v>
          </cell>
          <cell r="B19" t="str">
            <v>COMP 11</v>
          </cell>
          <cell r="C19" t="str">
            <v>Reator para lâmpada vapor sódio 70 W, alto fator de potência</v>
          </cell>
          <cell r="D19" t="str">
            <v>Und.</v>
          </cell>
          <cell r="E19">
            <v>250</v>
          </cell>
          <cell r="F19">
            <v>58.86</v>
          </cell>
          <cell r="G19">
            <v>14715</v>
          </cell>
          <cell r="I19">
            <v>200</v>
          </cell>
          <cell r="J19">
            <v>100</v>
          </cell>
        </row>
        <row r="20">
          <cell r="A20" t="str">
            <v>2.2</v>
          </cell>
          <cell r="B20" t="str">
            <v>COMP 12</v>
          </cell>
          <cell r="C20" t="str">
            <v>Reator para lâmpada vapor sódio de 150 w</v>
          </cell>
          <cell r="D20" t="str">
            <v>Und.</v>
          </cell>
          <cell r="E20">
            <v>960</v>
          </cell>
          <cell r="F20">
            <v>65.06</v>
          </cell>
          <cell r="G20">
            <v>62457.600000000006</v>
          </cell>
          <cell r="I20">
            <v>1920</v>
          </cell>
          <cell r="J20">
            <v>960</v>
          </cell>
        </row>
        <row r="21">
          <cell r="A21" t="str">
            <v>2.3</v>
          </cell>
          <cell r="B21" t="str">
            <v>COMP 13</v>
          </cell>
          <cell r="C21" t="str">
            <v>Reator externo para lâmpada vapor de metálico 250w</v>
          </cell>
          <cell r="D21" t="str">
            <v>Und.</v>
          </cell>
          <cell r="E21">
            <v>480</v>
          </cell>
          <cell r="F21">
            <v>78.959999999999994</v>
          </cell>
          <cell r="G21">
            <v>37900.799999999996</v>
          </cell>
          <cell r="I21">
            <v>960</v>
          </cell>
          <cell r="J21">
            <v>480</v>
          </cell>
        </row>
        <row r="22">
          <cell r="A22" t="str">
            <v>2.4</v>
          </cell>
          <cell r="B22" t="str">
            <v>COMP 14</v>
          </cell>
          <cell r="C22" t="str">
            <v>Reator para lâmpada vapor metálico 400w</v>
          </cell>
          <cell r="D22" t="str">
            <v>Und.</v>
          </cell>
          <cell r="E22">
            <v>960</v>
          </cell>
          <cell r="F22">
            <v>86.56</v>
          </cell>
          <cell r="G22">
            <v>83097.600000000006</v>
          </cell>
          <cell r="I22">
            <v>1920</v>
          </cell>
          <cell r="J22">
            <v>960</v>
          </cell>
        </row>
        <row r="23">
          <cell r="A23" t="str">
            <v>2.5</v>
          </cell>
          <cell r="B23" t="str">
            <v>COMP 15</v>
          </cell>
          <cell r="C23" t="str">
            <v>Reator vapor metálico 1000w alto fator da ilumatic ou similar</v>
          </cell>
          <cell r="D23" t="str">
            <v>Und.</v>
          </cell>
          <cell r="E23">
            <v>50</v>
          </cell>
          <cell r="F23">
            <v>325.57</v>
          </cell>
          <cell r="G23">
            <v>16278.5</v>
          </cell>
          <cell r="I23">
            <v>288</v>
          </cell>
          <cell r="J23">
            <v>144</v>
          </cell>
        </row>
        <row r="24">
          <cell r="A24" t="str">
            <v>2.6</v>
          </cell>
          <cell r="B24" t="str">
            <v>COMP 16</v>
          </cell>
          <cell r="C24" t="str">
            <v>Reator p/ lâmpada vapor metálico 2000W-380V-FF/380V-FN</v>
          </cell>
          <cell r="D24" t="str">
            <v>Und.</v>
          </cell>
          <cell r="E24">
            <v>40</v>
          </cell>
          <cell r="F24">
            <v>886.46</v>
          </cell>
          <cell r="G24">
            <v>35458.400000000001</v>
          </cell>
          <cell r="I24">
            <v>144</v>
          </cell>
          <cell r="J24">
            <v>72</v>
          </cell>
        </row>
        <row r="25">
          <cell r="A25" t="str">
            <v>2.7</v>
          </cell>
          <cell r="B25" t="str">
            <v>COMP 17</v>
          </cell>
          <cell r="C25" t="str">
            <v>Reator externo p/ lâmpada vapor sódio 70w</v>
          </cell>
          <cell r="D25" t="str">
            <v>Und.</v>
          </cell>
          <cell r="E25">
            <v>600</v>
          </cell>
          <cell r="F25">
            <v>66.11</v>
          </cell>
          <cell r="G25">
            <v>39666</v>
          </cell>
        </row>
        <row r="26">
          <cell r="A26" t="str">
            <v>2.8</v>
          </cell>
          <cell r="B26" t="str">
            <v>COMP 18</v>
          </cell>
          <cell r="C26" t="str">
            <v>Reator externo p/ lâmpada vapor sódio 150w</v>
          </cell>
          <cell r="D26" t="str">
            <v>Und.</v>
          </cell>
          <cell r="E26">
            <v>400</v>
          </cell>
          <cell r="F26">
            <v>74.459999999999994</v>
          </cell>
          <cell r="G26">
            <v>29783.999999999996</v>
          </cell>
        </row>
        <row r="27">
          <cell r="A27" t="str">
            <v>2.9</v>
          </cell>
          <cell r="B27" t="str">
            <v>COMP 19</v>
          </cell>
          <cell r="C27" t="str">
            <v>Reator p/ lampada vapor de sodio 250w uso ext</v>
          </cell>
          <cell r="D27" t="str">
            <v>Und.</v>
          </cell>
          <cell r="E27">
            <v>400</v>
          </cell>
          <cell r="F27">
            <v>147.57</v>
          </cell>
          <cell r="G27">
            <v>59028</v>
          </cell>
        </row>
        <row r="28">
          <cell r="A28" t="str">
            <v>2.10</v>
          </cell>
          <cell r="B28" t="str">
            <v>COMP 20</v>
          </cell>
          <cell r="C28" t="str">
            <v>Reator p/ 1 lampada vapor de mercurio 400w uso ext</v>
          </cell>
          <cell r="D28" t="str">
            <v>Und.</v>
          </cell>
          <cell r="E28">
            <v>360</v>
          </cell>
          <cell r="F28">
            <v>101.86</v>
          </cell>
          <cell r="G28">
            <v>36669.599999999999</v>
          </cell>
        </row>
        <row r="29">
          <cell r="A29" t="str">
            <v>3.</v>
          </cell>
          <cell r="B29">
            <v>0</v>
          </cell>
          <cell r="C29" t="str">
            <v>FORNECIMENTO E INSTALAÇÃO DE CABOS</v>
          </cell>
          <cell r="D29">
            <v>0</v>
          </cell>
          <cell r="E29">
            <v>0</v>
          </cell>
          <cell r="F29">
            <v>0</v>
          </cell>
          <cell r="G29">
            <v>166550</v>
          </cell>
          <cell r="J29">
            <v>0</v>
          </cell>
        </row>
        <row r="30">
          <cell r="A30" t="str">
            <v>3.1</v>
          </cell>
          <cell r="B30" t="str">
            <v>COMP 21</v>
          </cell>
          <cell r="C30" t="str">
            <v>Cabo de Cobre isolamento anti-chama 450/750 de 3 x 16mm</v>
          </cell>
          <cell r="D30" t="str">
            <v>M</v>
          </cell>
          <cell r="E30">
            <v>300</v>
          </cell>
          <cell r="F30">
            <v>41.35</v>
          </cell>
          <cell r="G30">
            <v>12405</v>
          </cell>
          <cell r="I30">
            <v>3000</v>
          </cell>
          <cell r="J30">
            <v>1500</v>
          </cell>
        </row>
        <row r="31">
          <cell r="A31" t="str">
            <v>3.2</v>
          </cell>
          <cell r="B31" t="str">
            <v>COMP 22</v>
          </cell>
          <cell r="C31" t="str">
            <v>Cabo de cobre isolamento anti-chama 0,6/1KV 4mm² (1 condutor) TP Sintenax Pirelli ou equiv.</v>
          </cell>
          <cell r="D31" t="str">
            <v>M</v>
          </cell>
          <cell r="E31">
            <v>500</v>
          </cell>
          <cell r="F31">
            <v>3.79</v>
          </cell>
          <cell r="G31">
            <v>1895</v>
          </cell>
          <cell r="I31">
            <v>10000</v>
          </cell>
          <cell r="J31">
            <v>5000</v>
          </cell>
        </row>
        <row r="32">
          <cell r="A32" t="str">
            <v>3.3</v>
          </cell>
          <cell r="B32" t="str">
            <v>COMP 23</v>
          </cell>
          <cell r="C32" t="str">
            <v>Cabo de aluminio 0,6/1kv multiplexados 2x1x16 +16mm²</v>
          </cell>
          <cell r="D32" t="str">
            <v>M</v>
          </cell>
          <cell r="E32">
            <v>10000</v>
          </cell>
          <cell r="F32">
            <v>7.15</v>
          </cell>
          <cell r="G32">
            <v>71500</v>
          </cell>
        </row>
        <row r="33">
          <cell r="A33" t="str">
            <v>3.4</v>
          </cell>
          <cell r="B33" t="str">
            <v>COMP 24</v>
          </cell>
          <cell r="C33" t="str">
            <v>Cabo de aluminio 0,6/1kv multiplexados 3x1x35 +35mm²</v>
          </cell>
          <cell r="D33" t="str">
            <v>M</v>
          </cell>
          <cell r="E33">
            <v>5000</v>
          </cell>
          <cell r="F33">
            <v>16.149999999999999</v>
          </cell>
          <cell r="G33">
            <v>80750</v>
          </cell>
        </row>
        <row r="34">
          <cell r="A34" t="str">
            <v>4.</v>
          </cell>
          <cell r="B34">
            <v>0</v>
          </cell>
          <cell r="C34" t="str">
            <v xml:space="preserve">FORNECIMENTO E INSTALAÇÃO DE RELÉ FOTOELÉTRICO   </v>
          </cell>
          <cell r="D34">
            <v>0</v>
          </cell>
          <cell r="E34">
            <v>0</v>
          </cell>
          <cell r="F34">
            <v>0</v>
          </cell>
          <cell r="G34">
            <v>160440</v>
          </cell>
          <cell r="J34">
            <v>0</v>
          </cell>
        </row>
        <row r="35">
          <cell r="A35" t="str">
            <v>4.1</v>
          </cell>
          <cell r="B35" t="str">
            <v>COMP 25</v>
          </cell>
          <cell r="C35" t="str">
            <v>Relé fotoelétrico 1000/220 V.</v>
          </cell>
          <cell r="D35" t="str">
            <v>Und.</v>
          </cell>
          <cell r="E35">
            <v>5000</v>
          </cell>
          <cell r="F35">
            <v>24.16</v>
          </cell>
          <cell r="G35">
            <v>120800</v>
          </cell>
          <cell r="I35">
            <v>2000</v>
          </cell>
          <cell r="J35">
            <v>1000</v>
          </cell>
        </row>
        <row r="36">
          <cell r="A36" t="str">
            <v>4.2</v>
          </cell>
          <cell r="B36" t="str">
            <v>COMP 26</v>
          </cell>
          <cell r="C36" t="str">
            <v>Base fixa para relé foto elétrico</v>
          </cell>
          <cell r="D36" t="str">
            <v>Und.</v>
          </cell>
          <cell r="E36">
            <v>2000</v>
          </cell>
          <cell r="F36">
            <v>19.82</v>
          </cell>
          <cell r="G36">
            <v>39640</v>
          </cell>
          <cell r="I36">
            <v>1800</v>
          </cell>
          <cell r="J36">
            <v>900</v>
          </cell>
        </row>
        <row r="37">
          <cell r="A37" t="str">
            <v>5.</v>
          </cell>
          <cell r="B37">
            <v>0</v>
          </cell>
          <cell r="C37" t="str">
            <v>FORNECIMENTO E INSTALAÇÃO DE LUMINÁRIAS E PROJETORES</v>
          </cell>
          <cell r="D37">
            <v>0</v>
          </cell>
          <cell r="E37">
            <v>0</v>
          </cell>
          <cell r="F37">
            <v>0</v>
          </cell>
          <cell r="G37">
            <v>2080725.3499999999</v>
          </cell>
          <cell r="J37">
            <v>0</v>
          </cell>
        </row>
        <row r="38">
          <cell r="A38" t="str">
            <v>5.1</v>
          </cell>
          <cell r="B38" t="str">
            <v>COMP 27</v>
          </cell>
          <cell r="C38" t="str">
            <v>Luminária fechada, c/ 1 pétala, para iluminação de avenidas e praças c/ difusor acrílico (tecnolux ref.cw-565 S/3 - ou similar</v>
          </cell>
          <cell r="D38" t="str">
            <v>Und.</v>
          </cell>
          <cell r="E38">
            <v>300</v>
          </cell>
          <cell r="F38">
            <v>900.71</v>
          </cell>
          <cell r="G38">
            <v>270213</v>
          </cell>
          <cell r="I38">
            <v>600</v>
          </cell>
          <cell r="J38">
            <v>300</v>
          </cell>
        </row>
        <row r="39">
          <cell r="A39" t="str">
            <v>5.2</v>
          </cell>
          <cell r="B39" t="str">
            <v>COMP 28</v>
          </cell>
          <cell r="C39" t="str">
            <v>Luminaria de led modular de 40W IP 67 05 anos de Garantia Golden ou Similar</v>
          </cell>
          <cell r="D39" t="str">
            <v>Und.</v>
          </cell>
          <cell r="E39">
            <v>300</v>
          </cell>
          <cell r="F39">
            <v>1169.74</v>
          </cell>
          <cell r="G39">
            <v>350922</v>
          </cell>
          <cell r="I39">
            <v>250</v>
          </cell>
          <cell r="J39">
            <v>125</v>
          </cell>
        </row>
        <row r="40">
          <cell r="A40" t="str">
            <v>5.3</v>
          </cell>
          <cell r="B40" t="str">
            <v>COMP 29</v>
          </cell>
          <cell r="C40" t="str">
            <v>Luminária de Led Square Modular de 180w IP 68 05 anos de Garantia Golden ou Similar</v>
          </cell>
          <cell r="D40" t="str">
            <v>Und.</v>
          </cell>
          <cell r="E40">
            <v>350</v>
          </cell>
          <cell r="F40">
            <v>2667.74</v>
          </cell>
          <cell r="G40">
            <v>933708.99999999988</v>
          </cell>
          <cell r="I40">
            <v>700</v>
          </cell>
          <cell r="J40">
            <v>350</v>
          </cell>
        </row>
        <row r="41">
          <cell r="A41" t="str">
            <v>5.4</v>
          </cell>
          <cell r="B41" t="str">
            <v>COMP 30</v>
          </cell>
          <cell r="C41" t="str">
            <v>Projetor em alumínio para lâmpada 2000w ref.mle-508, Edesa ou similar</v>
          </cell>
          <cell r="D41" t="str">
            <v>Und.</v>
          </cell>
          <cell r="E41">
            <v>30</v>
          </cell>
          <cell r="F41">
            <v>1216.28</v>
          </cell>
          <cell r="G41">
            <v>36488.400000000001</v>
          </cell>
          <cell r="I41">
            <v>100</v>
          </cell>
          <cell r="J41">
            <v>50</v>
          </cell>
        </row>
        <row r="42">
          <cell r="A42" t="str">
            <v>5.5</v>
          </cell>
          <cell r="B42" t="str">
            <v>COMP 31</v>
          </cell>
          <cell r="C42" t="str">
            <v>Projetor retangular, alumínio fundido, visor vidro temperado (tecnolux - ref. bw -105 ou similar)</v>
          </cell>
          <cell r="D42" t="str">
            <v>Und.</v>
          </cell>
          <cell r="E42">
            <v>20</v>
          </cell>
          <cell r="F42">
            <v>358.66</v>
          </cell>
          <cell r="G42">
            <v>7173.2000000000007</v>
          </cell>
          <cell r="I42">
            <v>200</v>
          </cell>
          <cell r="J42">
            <v>100</v>
          </cell>
        </row>
        <row r="43">
          <cell r="A43" t="str">
            <v>5.6</v>
          </cell>
          <cell r="B43" t="str">
            <v>COMP 32</v>
          </cell>
          <cell r="C43" t="str">
            <v>Luminaria aberta P/ Iluminacao Publica, TIPO X-57 Peterco ou Equiv</v>
          </cell>
          <cell r="D43" t="str">
            <v>Und.</v>
          </cell>
          <cell r="E43">
            <v>600</v>
          </cell>
          <cell r="F43">
            <v>53.52</v>
          </cell>
          <cell r="G43">
            <v>32112.000000000004</v>
          </cell>
        </row>
        <row r="44">
          <cell r="A44" t="str">
            <v>5.7</v>
          </cell>
          <cell r="B44" t="str">
            <v>COMP 33</v>
          </cell>
          <cell r="C44" t="str">
            <v>Luminária fechada - refletor assimétrico estampado em chapa de alumínio, tratado por processo eletroquimico - receptáculo da lâmpada E-40 reforçado, fixado ao corpo por meio de suporte regulável - refrator prismático, de vidro boro-silicato, fixado</v>
          </cell>
          <cell r="D44" t="str">
            <v>Und.</v>
          </cell>
          <cell r="E44">
            <v>400</v>
          </cell>
          <cell r="F44">
            <v>210.92</v>
          </cell>
          <cell r="G44">
            <v>84368</v>
          </cell>
        </row>
        <row r="45">
          <cell r="A45" t="str">
            <v>5.8</v>
          </cell>
          <cell r="B45" t="str">
            <v>COMP 33</v>
          </cell>
          <cell r="C45" t="str">
            <v xml:space="preserve">Refletor LED 1000w / 5000 K , IP67 </v>
          </cell>
          <cell r="D45" t="str">
            <v>Und.</v>
          </cell>
          <cell r="E45">
            <v>50</v>
          </cell>
          <cell r="F45">
            <v>7314.7950000000001</v>
          </cell>
          <cell r="G45">
            <v>365739.75</v>
          </cell>
        </row>
        <row r="46">
          <cell r="A46" t="str">
            <v>6.</v>
          </cell>
          <cell r="B46">
            <v>0</v>
          </cell>
          <cell r="C46" t="str">
            <v>FORNECIMENTO E INSTALAÇÃO DE BRAÇO PARA ILUMINAÇÃO PÚBLICA</v>
          </cell>
          <cell r="D46">
            <v>0</v>
          </cell>
          <cell r="E46">
            <v>0</v>
          </cell>
          <cell r="F46">
            <v>0</v>
          </cell>
          <cell r="G46">
            <v>168552.2</v>
          </cell>
          <cell r="J46">
            <v>0</v>
          </cell>
        </row>
        <row r="47">
          <cell r="A47" t="str">
            <v>6.1</v>
          </cell>
          <cell r="B47" t="str">
            <v>COMP 34</v>
          </cell>
          <cell r="C47" t="str">
            <v>Braço reto p/ luminária pública - ferro galv. c/ parafuso 3/4" X 1,5m</v>
          </cell>
          <cell r="D47" t="str">
            <v>Und.</v>
          </cell>
          <cell r="E47">
            <v>100</v>
          </cell>
          <cell r="F47">
            <v>147.86000000000001</v>
          </cell>
          <cell r="G47">
            <v>14786.000000000002</v>
          </cell>
          <cell r="I47">
            <v>200</v>
          </cell>
          <cell r="J47">
            <v>100</v>
          </cell>
        </row>
        <row r="48">
          <cell r="A48" t="str">
            <v>6.2</v>
          </cell>
          <cell r="B48" t="str">
            <v>COMP 35</v>
          </cell>
          <cell r="C48" t="str">
            <v>Braço tipo Gaivota em tubo de 3 metros galvanizados de 1/2 polegadas com 2,5mm de espessura</v>
          </cell>
          <cell r="D48" t="str">
            <v>Und.</v>
          </cell>
          <cell r="E48">
            <v>80</v>
          </cell>
          <cell r="F48">
            <v>709.59</v>
          </cell>
          <cell r="G48">
            <v>56767.200000000004</v>
          </cell>
          <cell r="I48">
            <v>400</v>
          </cell>
          <cell r="J48">
            <v>200</v>
          </cell>
        </row>
        <row r="49">
          <cell r="A49" t="str">
            <v>6.3</v>
          </cell>
          <cell r="B49" t="str">
            <v>COMP 36</v>
          </cell>
          <cell r="C49" t="str">
            <v>Braço reto p/ luminária pública - ferro galv. c/ parafuso 3/4" X 1,0m</v>
          </cell>
          <cell r="D49" t="str">
            <v>Und.</v>
          </cell>
          <cell r="E49">
            <v>700</v>
          </cell>
          <cell r="F49">
            <v>138.57</v>
          </cell>
          <cell r="G49">
            <v>96999</v>
          </cell>
        </row>
        <row r="50">
          <cell r="A50" t="str">
            <v>7.</v>
          </cell>
          <cell r="B50">
            <v>0</v>
          </cell>
          <cell r="C50" t="str">
            <v>FORNECIMENTO E INSTALAÇÃO DE POSTES</v>
          </cell>
          <cell r="D50">
            <v>0</v>
          </cell>
          <cell r="E50">
            <v>0</v>
          </cell>
          <cell r="F50">
            <v>0</v>
          </cell>
          <cell r="G50">
            <v>296482.12</v>
          </cell>
          <cell r="J50">
            <v>0</v>
          </cell>
        </row>
        <row r="51">
          <cell r="A51" t="str">
            <v>7.1</v>
          </cell>
          <cell r="B51" t="str">
            <v>COMP 37</v>
          </cell>
          <cell r="C51" t="str">
            <v>Poste conico continuo em aço galvanizado, curvo, braço simples, Flangeado, H = 6 metros, diamentro inferior = 90cm</v>
          </cell>
          <cell r="D51" t="str">
            <v>Und.</v>
          </cell>
          <cell r="E51">
            <v>60</v>
          </cell>
          <cell r="F51">
            <v>859.42</v>
          </cell>
          <cell r="G51">
            <v>51565.2</v>
          </cell>
          <cell r="I51">
            <v>400</v>
          </cell>
          <cell r="J51">
            <v>200</v>
          </cell>
        </row>
        <row r="52">
          <cell r="A52" t="str">
            <v>7.2</v>
          </cell>
          <cell r="B52" t="str">
            <v>COMP 38</v>
          </cell>
          <cell r="C52" t="str">
            <v>Poste conico continuo em aço galvanizado, curvo, braço simples, Flangeado, H = 7 metros, diamentro inferior = 90cm</v>
          </cell>
          <cell r="D52" t="str">
            <v>Und.</v>
          </cell>
          <cell r="E52">
            <v>100</v>
          </cell>
          <cell r="F52">
            <v>1067.33</v>
          </cell>
          <cell r="G52">
            <v>106733</v>
          </cell>
          <cell r="I52">
            <v>400</v>
          </cell>
          <cell r="J52">
            <v>200</v>
          </cell>
        </row>
        <row r="53">
          <cell r="A53" t="str">
            <v>7.3</v>
          </cell>
          <cell r="B53" t="str">
            <v>COMP 39</v>
          </cell>
          <cell r="C53" t="str">
            <v>Poste de Concreto circular de 200kg com altura igual a 17 m</v>
          </cell>
          <cell r="D53" t="str">
            <v>Und.</v>
          </cell>
          <cell r="E53">
            <v>56</v>
          </cell>
          <cell r="F53">
            <v>2467.5700000000002</v>
          </cell>
          <cell r="G53">
            <v>138183.92000000001</v>
          </cell>
          <cell r="I53">
            <v>112</v>
          </cell>
          <cell r="J53">
            <v>56</v>
          </cell>
        </row>
        <row r="54">
          <cell r="A54" t="str">
            <v>8.</v>
          </cell>
          <cell r="B54">
            <v>0</v>
          </cell>
          <cell r="C54" t="str">
            <v xml:space="preserve">FORNECIMENTO E INSTALAÇÃO DE HASTE DE ATERRAMENTO  </v>
          </cell>
          <cell r="D54">
            <v>0</v>
          </cell>
          <cell r="E54">
            <v>0</v>
          </cell>
          <cell r="F54">
            <v>0</v>
          </cell>
          <cell r="G54">
            <v>7986</v>
          </cell>
          <cell r="J54">
            <v>0</v>
          </cell>
        </row>
        <row r="55">
          <cell r="A55" t="str">
            <v>8.1</v>
          </cell>
          <cell r="B55" t="str">
            <v>COMP 40</v>
          </cell>
          <cell r="C55" t="str">
            <v>Haste de aterramento em aco com 3,00 m de comprimento e DN = 5/8", revestida com baixa camada de cobre, com conector tipo grampo.</v>
          </cell>
          <cell r="D55" t="str">
            <v>Und.</v>
          </cell>
          <cell r="E55">
            <v>200</v>
          </cell>
          <cell r="F55">
            <v>39.93</v>
          </cell>
          <cell r="G55">
            <v>7986</v>
          </cell>
          <cell r="I55">
            <v>300</v>
          </cell>
          <cell r="J55">
            <v>150</v>
          </cell>
        </row>
        <row r="56">
          <cell r="A56" t="str">
            <v>9.</v>
          </cell>
          <cell r="B56">
            <v>0</v>
          </cell>
          <cell r="C56" t="str">
            <v xml:space="preserve">FORNECIMENTO E INSTALAÇÃO DE FITA ISOLANTE </v>
          </cell>
          <cell r="D56">
            <v>0</v>
          </cell>
          <cell r="E56">
            <v>0</v>
          </cell>
          <cell r="F56">
            <v>0</v>
          </cell>
          <cell r="G56">
            <v>6378</v>
          </cell>
          <cell r="J56">
            <v>0</v>
          </cell>
        </row>
        <row r="57">
          <cell r="A57" t="str">
            <v>9.1</v>
          </cell>
          <cell r="B57" t="str">
            <v>COMP 41</v>
          </cell>
          <cell r="C57" t="str">
            <v>Fita isolante de alta fusão 19 mm x 10 m</v>
          </cell>
          <cell r="D57" t="str">
            <v>Und.</v>
          </cell>
          <cell r="E57">
            <v>200</v>
          </cell>
          <cell r="F57">
            <v>14.14</v>
          </cell>
          <cell r="G57">
            <v>2828</v>
          </cell>
        </row>
        <row r="58">
          <cell r="A58" t="str">
            <v>9.2</v>
          </cell>
          <cell r="B58" t="str">
            <v>COMP 42</v>
          </cell>
          <cell r="C58" t="str">
            <v>Fita isolante adesiva antichama, uso ate 750 v, em rolo de 19 mm x 20 m</v>
          </cell>
          <cell r="D58" t="str">
            <v>Und.</v>
          </cell>
          <cell r="E58">
            <v>500</v>
          </cell>
          <cell r="F58">
            <v>7.1</v>
          </cell>
          <cell r="G58">
            <v>3550</v>
          </cell>
        </row>
        <row r="59">
          <cell r="A59" t="str">
            <v>10.</v>
          </cell>
          <cell r="B59">
            <v>0</v>
          </cell>
          <cell r="C59" t="str">
            <v>TELEGESTÃO</v>
          </cell>
          <cell r="D59">
            <v>0</v>
          </cell>
          <cell r="E59">
            <v>0</v>
          </cell>
          <cell r="F59">
            <v>0</v>
          </cell>
          <cell r="G59">
            <v>595556.96</v>
          </cell>
          <cell r="J59">
            <v>0</v>
          </cell>
        </row>
        <row r="60">
          <cell r="A60" t="str">
            <v>10.1</v>
          </cell>
          <cell r="B60" t="str">
            <v>COMP 43</v>
          </cell>
          <cell r="C60" t="str">
            <v>Administração Local</v>
          </cell>
          <cell r="D60" t="str">
            <v>Und.</v>
          </cell>
          <cell r="E60">
            <v>12</v>
          </cell>
          <cell r="F60">
            <v>31291.5</v>
          </cell>
          <cell r="G60">
            <v>375498</v>
          </cell>
          <cell r="I60">
            <v>300</v>
          </cell>
          <cell r="J60">
            <v>150</v>
          </cell>
        </row>
        <row r="61">
          <cell r="A61" t="str">
            <v>10.2</v>
          </cell>
          <cell r="B61" t="str">
            <v>COMP 44</v>
          </cell>
          <cell r="C61" t="str">
            <v>Call Center com 4 atendentes</v>
          </cell>
          <cell r="D61" t="str">
            <v>Und.</v>
          </cell>
          <cell r="E61">
            <v>12</v>
          </cell>
          <cell r="F61">
            <v>18265.330000000002</v>
          </cell>
          <cell r="G61">
            <v>219183.96000000002</v>
          </cell>
        </row>
        <row r="62">
          <cell r="A62" t="str">
            <v>10.3</v>
          </cell>
          <cell r="B62" t="str">
            <v>COMP 45</v>
          </cell>
          <cell r="C62" t="str">
            <v>Software  de acompanhamento em tempo real dos pontos cadastrados</v>
          </cell>
          <cell r="D62" t="str">
            <v>Ponto</v>
          </cell>
          <cell r="E62">
            <v>500</v>
          </cell>
          <cell r="F62">
            <v>1.75</v>
          </cell>
          <cell r="G62">
            <v>875</v>
          </cell>
        </row>
        <row r="63">
          <cell r="A63" t="str">
            <v>11.</v>
          </cell>
          <cell r="B63">
            <v>0</v>
          </cell>
          <cell r="C63" t="str">
            <v>EFICIENTIZAÇÃO DI SISTEMA IP</v>
          </cell>
          <cell r="D63">
            <v>0</v>
          </cell>
          <cell r="E63">
            <v>0</v>
          </cell>
          <cell r="F63">
            <v>0</v>
          </cell>
          <cell r="G63">
            <v>659313.43999999994</v>
          </cell>
          <cell r="J63">
            <v>0</v>
          </cell>
        </row>
        <row r="64">
          <cell r="A64" t="str">
            <v>11.1</v>
          </cell>
          <cell r="B64" t="str">
            <v>COMP 46</v>
          </cell>
          <cell r="C64" t="str">
            <v xml:space="preserve">Quadro de Telemetria/ Concentrador de dados </v>
          </cell>
          <cell r="D64" t="str">
            <v>Und.</v>
          </cell>
          <cell r="E64">
            <v>2</v>
          </cell>
          <cell r="F64">
            <v>6139.22</v>
          </cell>
          <cell r="G64">
            <v>12278.44</v>
          </cell>
          <cell r="I64">
            <v>72</v>
          </cell>
          <cell r="J64">
            <v>36</v>
          </cell>
        </row>
        <row r="65">
          <cell r="A65" t="str">
            <v>11.2</v>
          </cell>
          <cell r="B65" t="str">
            <v>COMP 47</v>
          </cell>
          <cell r="C65" t="str">
            <v>Dispositivo de sensor de comando individual por ponto de iluminação pública</v>
          </cell>
          <cell r="D65" t="str">
            <v>Und.</v>
          </cell>
          <cell r="E65">
            <v>500</v>
          </cell>
          <cell r="F65">
            <v>521.59</v>
          </cell>
          <cell r="G65">
            <v>260795.00000000003</v>
          </cell>
          <cell r="I65">
            <v>20</v>
          </cell>
          <cell r="J65">
            <v>10</v>
          </cell>
        </row>
        <row r="66">
          <cell r="A66" t="str">
            <v>11.3</v>
          </cell>
          <cell r="B66" t="str">
            <v>COMP 48</v>
          </cell>
          <cell r="C66" t="str">
            <v>Sistema e Software de armazenamento de dados</v>
          </cell>
          <cell r="D66" t="str">
            <v>Und.</v>
          </cell>
          <cell r="E66">
            <v>1</v>
          </cell>
          <cell r="F66">
            <v>8000</v>
          </cell>
          <cell r="G66">
            <v>8000</v>
          </cell>
        </row>
        <row r="67">
          <cell r="A67" t="str">
            <v>11.4</v>
          </cell>
          <cell r="B67" t="str">
            <v>COMP 49</v>
          </cell>
          <cell r="C67" t="str">
            <v>Plaquetas em Aluminio para registo contendo Nº ID do ponto/Orgão/Nº central de Atendimento.</v>
          </cell>
          <cell r="D67" t="str">
            <v>Und.</v>
          </cell>
          <cell r="E67">
            <v>12000</v>
          </cell>
          <cell r="F67">
            <v>31.52</v>
          </cell>
          <cell r="G67">
            <v>378240</v>
          </cell>
        </row>
        <row r="68">
          <cell r="A68" t="str">
            <v>TOTAL GERAL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4955550.97</v>
          </cell>
          <cell r="L68"/>
        </row>
        <row r="69">
          <cell r="A69" t="str">
            <v>BDI 24,00%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1189332.2327999999</v>
          </cell>
        </row>
        <row r="70">
          <cell r="A70" t="str">
            <v>TOTAL GLOBAL COM BDI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6144883.2028000001</v>
          </cell>
        </row>
        <row r="71">
          <cell r="A71" t="str">
            <v>TOTAL MENSAL COM BDI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512073.60023333336</v>
          </cell>
        </row>
        <row r="73">
          <cell r="A73" t="str">
            <v>REFERENCIAIS:</v>
          </cell>
        </row>
        <row r="74">
          <cell r="A74" t="str">
            <v>Os valores constantes das composições de preços de cada item da  presente planilha orçamentária de serviços e materiais, vinculados à execução contratual, foram apurados tendo como referenciais o Sistema Nacional de Pesquisa de Custos e Índices da Construção Civil – SINAPI/CEF 01/2017 (disponível em: http//www1.caixa.gov.br); o Sistema de Orçamento de Obras de Sergipe – ORSE 12/2016; e em pesquisa de MERCADO cujos preços foram cotados e validados NA FORMA DA LEI.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BDI (2)"/>
      <sheetName val="PO"/>
      <sheetName val="PLQ"/>
      <sheetName val="CFF"/>
    </sheetNames>
    <definedNames>
      <definedName name="linhaSINAPIxls" refersTo="='PO'!$X1" sheetId="3"/>
    </definedNames>
    <sheetDataSet>
      <sheetData sheetId="0">
        <row r="38">
          <cell r="A38">
            <v>43070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1">
          <cell r="B1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A938-F38B-4402-954C-87F344BD92C9}">
  <dimension ref="A1:G25"/>
  <sheetViews>
    <sheetView showOutlineSymbols="0" view="pageBreakPreview" topLeftCell="B3" zoomScale="60" zoomScaleNormal="70" workbookViewId="0">
      <selection activeCell="A15" sqref="A15:D15"/>
    </sheetView>
  </sheetViews>
  <sheetFormatPr defaultRowHeight="14.25"/>
  <cols>
    <col min="1" max="1" width="23.5" bestFit="1" customWidth="1"/>
    <col min="2" max="2" width="29.375" customWidth="1"/>
    <col min="3" max="3" width="48.5" bestFit="1" customWidth="1"/>
    <col min="4" max="4" width="45.5" customWidth="1"/>
    <col min="6" max="6" width="15.125" bestFit="1" customWidth="1"/>
  </cols>
  <sheetData>
    <row r="1" spans="1:4" ht="21.75" customHeight="1">
      <c r="A1" s="155" t="s">
        <v>380</v>
      </c>
      <c r="B1" s="55"/>
      <c r="C1" s="56"/>
      <c r="D1" s="52"/>
    </row>
    <row r="2" spans="1:4" ht="21.75" customHeight="1">
      <c r="A2" s="57"/>
      <c r="B2" s="58"/>
      <c r="C2" s="59"/>
      <c r="D2" s="53"/>
    </row>
    <row r="3" spans="1:4" ht="21.75" customHeight="1">
      <c r="A3" s="57"/>
      <c r="B3" s="58"/>
      <c r="C3" s="59"/>
      <c r="D3" s="53"/>
    </row>
    <row r="4" spans="1:4" ht="21.75" customHeight="1">
      <c r="A4" s="57"/>
      <c r="B4" s="58"/>
      <c r="C4" s="59"/>
      <c r="D4" s="53"/>
    </row>
    <row r="5" spans="1:4" ht="21.75" customHeight="1">
      <c r="A5" s="57"/>
      <c r="B5" s="58"/>
      <c r="C5" s="59"/>
      <c r="D5" s="53"/>
    </row>
    <row r="6" spans="1:4" ht="21.75" customHeight="1">
      <c r="A6" s="60"/>
      <c r="B6" s="61"/>
      <c r="C6" s="62"/>
      <c r="D6" s="54"/>
    </row>
    <row r="7" spans="1:4" ht="55.5" customHeight="1">
      <c r="A7" s="49" t="str">
        <f>'ORC DES'!A7:D7</f>
        <v>OBJETO: CONTRATAÇÃO DE EMPRESA DE ENGENHARIA PARA EXECUÇÃO DE REFORMA DO PRÉDIO ONDE FUNCIONARÁ UMA CRECHE, LOCALIZADO NA RUA MANOEL NUNES VIANA, SN, ZONA URBANA, MUNICIPIO DE MARAIAL/PE.</v>
      </c>
      <c r="B7" s="50"/>
      <c r="C7" s="50"/>
      <c r="D7" s="51"/>
    </row>
    <row r="8" spans="1:4" ht="39" customHeight="1">
      <c r="A8" s="49" t="str">
        <f>'ORC DES'!A8:D8</f>
        <v>LOCAL: RUA MANOEL NUNES VIANA, SN, ZONA URBANA, MUNICIPIO DE MARAIAL/PE.</v>
      </c>
      <c r="B8" s="50"/>
      <c r="C8" s="50"/>
      <c r="D8" s="51"/>
    </row>
    <row r="9" spans="1:4" ht="25.5" customHeight="1">
      <c r="A9" s="49" t="str">
        <f>'ORC DES'!A9:D9</f>
        <v>CIDADE: MARAIAL/PE</v>
      </c>
      <c r="B9" s="50"/>
      <c r="C9" s="50"/>
      <c r="D9" s="51"/>
    </row>
    <row r="10" spans="1:4" ht="18">
      <c r="A10" s="41" t="s">
        <v>56</v>
      </c>
      <c r="B10" s="42"/>
      <c r="C10" s="42"/>
      <c r="D10" s="42"/>
    </row>
    <row r="11" spans="1:4" ht="30" customHeight="1">
      <c r="A11" s="43" t="s">
        <v>57</v>
      </c>
      <c r="B11" s="43"/>
      <c r="C11" s="43"/>
      <c r="D11" s="43"/>
    </row>
    <row r="12" spans="1:4" ht="47.25">
      <c r="A12" s="10"/>
      <c r="B12" s="11" t="s">
        <v>58</v>
      </c>
      <c r="C12" s="11" t="s">
        <v>59</v>
      </c>
      <c r="D12" s="11" t="s">
        <v>60</v>
      </c>
    </row>
    <row r="13" spans="1:4" ht="38.25" customHeight="1">
      <c r="A13" s="12" t="s">
        <v>61</v>
      </c>
      <c r="B13" s="16">
        <f>'ORC DES'!H113</f>
        <v>321918.60000000003</v>
      </c>
      <c r="C13" s="15" t="s">
        <v>116</v>
      </c>
      <c r="D13" s="13" t="s">
        <v>68</v>
      </c>
    </row>
    <row r="14" spans="1:4" ht="38.25" customHeight="1">
      <c r="A14" s="12" t="s">
        <v>62</v>
      </c>
      <c r="B14" s="16">
        <f>'ORC N DES'!H113</f>
        <v>320368.69</v>
      </c>
      <c r="C14" s="15" t="s">
        <v>117</v>
      </c>
      <c r="D14" s="13" t="s">
        <v>69</v>
      </c>
    </row>
    <row r="15" spans="1:4" ht="28.5" customHeight="1">
      <c r="A15" s="44" t="s">
        <v>63</v>
      </c>
      <c r="B15" s="45"/>
      <c r="C15" s="45"/>
      <c r="D15" s="46"/>
    </row>
    <row r="16" spans="1:4" ht="31.5" customHeight="1">
      <c r="A16" s="47" t="s">
        <v>64</v>
      </c>
      <c r="B16" s="47"/>
      <c r="C16" s="47"/>
      <c r="D16" s="14" t="str">
        <f>IF(B13&gt;B14,"SEM DESONERAÇÃO","COM DESONERAÇÃO")</f>
        <v>SEM DESONERAÇÃO</v>
      </c>
    </row>
    <row r="17" spans="1:7" ht="22.5" customHeight="1">
      <c r="A17" s="48" t="str">
        <f>'ORC DES'!A115:I115</f>
        <v>MARAIAL/PE, 26 DE DEZEMBRO DE 2024</v>
      </c>
      <c r="B17" s="48"/>
      <c r="C17" s="48"/>
      <c r="D17" s="48"/>
    </row>
    <row r="18" spans="1:7">
      <c r="A18" s="40" t="str">
        <f>'ORC DES'!A116</f>
        <v>MARCELO ADRIANO DE BARROS
ENGENHEIRO FISCAL DO MUNICIPIO DE MARAIAL/PE
CREA PE 182093801-8</v>
      </c>
      <c r="B18" s="40"/>
      <c r="C18" s="40"/>
      <c r="D18" s="40"/>
      <c r="F18" s="30" t="e">
        <f>#REF!*0.8</f>
        <v>#REF!</v>
      </c>
    </row>
    <row r="19" spans="1:7">
      <c r="A19" s="40"/>
      <c r="B19" s="40"/>
      <c r="C19" s="40"/>
      <c r="D19" s="40"/>
    </row>
    <row r="20" spans="1:7">
      <c r="A20" s="40"/>
      <c r="B20" s="40"/>
      <c r="C20" s="40"/>
      <c r="D20" s="40"/>
    </row>
    <row r="21" spans="1:7">
      <c r="A21" s="40"/>
      <c r="B21" s="40"/>
      <c r="C21" s="40"/>
      <c r="D21" s="40"/>
    </row>
    <row r="22" spans="1:7">
      <c r="A22" s="40"/>
      <c r="B22" s="40"/>
      <c r="C22" s="40"/>
      <c r="D22" s="40"/>
    </row>
    <row r="23" spans="1:7">
      <c r="A23" s="40"/>
      <c r="B23" s="40"/>
      <c r="C23" s="40"/>
      <c r="D23" s="40"/>
      <c r="G23">
        <f>((1.074+0.534)*0.27)/2</f>
        <v>0.21708000000000002</v>
      </c>
    </row>
    <row r="24" spans="1:7">
      <c r="A24" s="40"/>
      <c r="B24" s="40"/>
      <c r="C24" s="40"/>
      <c r="D24" s="40"/>
    </row>
    <row r="25" spans="1:7">
      <c r="G25">
        <f>G23*31.45</f>
        <v>6.827166000000001</v>
      </c>
    </row>
  </sheetData>
  <mergeCells count="11">
    <mergeCell ref="A7:D7"/>
    <mergeCell ref="A8:D8"/>
    <mergeCell ref="A9:D9"/>
    <mergeCell ref="D1:D6"/>
    <mergeCell ref="A1:C6"/>
    <mergeCell ref="A18:D24"/>
    <mergeCell ref="A10:D10"/>
    <mergeCell ref="A11:D11"/>
    <mergeCell ref="A15:D15"/>
    <mergeCell ref="A16:C16"/>
    <mergeCell ref="A17:D17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56" fitToHeight="0" orientation="portrait" r:id="rId1"/>
  <headerFooter scaleWithDoc="0">
    <oddHeader>&amp;L&amp;G&amp;C
&amp;G&amp;R
&amp;G</oddHeader>
    <oddFooter>&amp;C&amp;"Cambria,Regular"PREFEITURA MUNICIPAL DE MARAIAL – SECRETARIA DE EDUCAÇÃO
Rua Dr. Jose Higino, 80, Centro, Maraial-PE, CEP 55405-000 | CNPJ 30.790.005/0001-26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073C-8DE6-4E78-8EC1-48352FF9FCE5}">
  <dimension ref="A1:J122"/>
  <sheetViews>
    <sheetView showOutlineSymbols="0" view="pageBreakPreview" zoomScale="60" zoomScaleNormal="70" workbookViewId="0">
      <selection activeCell="A7" sqref="A7:G7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9" customWidth="1"/>
    <col min="6" max="6" width="13" style="174" bestFit="1" customWidth="1"/>
    <col min="7" max="7" width="17" style="36" customWidth="1"/>
    <col min="8" max="8" width="16.875" style="36" customWidth="1"/>
    <col min="9" max="9" width="20.5" style="28" bestFit="1" customWidth="1"/>
    <col min="10" max="10" width="14.75" bestFit="1" customWidth="1"/>
    <col min="12" max="12" width="14.75" bestFit="1" customWidth="1"/>
  </cols>
  <sheetData>
    <row r="1" spans="1:10" ht="21.75" customHeight="1">
      <c r="A1" s="70" t="s">
        <v>379</v>
      </c>
      <c r="B1" s="70"/>
      <c r="C1" s="70"/>
      <c r="D1" s="70"/>
      <c r="E1" s="70"/>
      <c r="F1" s="70"/>
      <c r="G1" s="70"/>
      <c r="H1" s="71"/>
      <c r="I1" s="71"/>
    </row>
    <row r="2" spans="1:10" ht="21.75" customHeight="1">
      <c r="A2" s="70"/>
      <c r="B2" s="70"/>
      <c r="C2" s="70"/>
      <c r="D2" s="70"/>
      <c r="E2" s="70"/>
      <c r="F2" s="70"/>
      <c r="G2" s="70"/>
      <c r="H2" s="71"/>
      <c r="I2" s="71"/>
    </row>
    <row r="3" spans="1:10" ht="21.75" customHeight="1">
      <c r="A3" s="70"/>
      <c r="B3" s="70"/>
      <c r="C3" s="70"/>
      <c r="D3" s="70"/>
      <c r="E3" s="70"/>
      <c r="F3" s="70"/>
      <c r="G3" s="70"/>
      <c r="H3" s="71"/>
      <c r="I3" s="71"/>
    </row>
    <row r="4" spans="1:10" ht="21.75" customHeight="1">
      <c r="A4" s="70"/>
      <c r="B4" s="70"/>
      <c r="C4" s="70"/>
      <c r="D4" s="70"/>
      <c r="E4" s="70"/>
      <c r="F4" s="70"/>
      <c r="G4" s="70"/>
      <c r="H4" s="71"/>
      <c r="I4" s="71"/>
    </row>
    <row r="5" spans="1:10" ht="21.75" customHeight="1">
      <c r="A5" s="70"/>
      <c r="B5" s="70"/>
      <c r="C5" s="70"/>
      <c r="D5" s="70"/>
      <c r="E5" s="70"/>
      <c r="F5" s="70"/>
      <c r="G5" s="70"/>
      <c r="H5" s="71"/>
      <c r="I5" s="71"/>
    </row>
    <row r="6" spans="1:10" ht="21.75" customHeight="1">
      <c r="A6" s="70"/>
      <c r="B6" s="70"/>
      <c r="C6" s="70"/>
      <c r="D6" s="70"/>
      <c r="E6" s="70"/>
      <c r="F6" s="70"/>
      <c r="G6" s="70"/>
      <c r="H6" s="71"/>
      <c r="I6" s="71"/>
    </row>
    <row r="7" spans="1:10" ht="61.5" customHeight="1">
      <c r="A7" s="49" t="s">
        <v>118</v>
      </c>
      <c r="B7" s="50"/>
      <c r="C7" s="50"/>
      <c r="D7" s="50"/>
      <c r="E7" s="50"/>
      <c r="F7" s="50"/>
      <c r="G7" s="51"/>
      <c r="H7" s="72" t="s">
        <v>376</v>
      </c>
      <c r="I7" s="73"/>
    </row>
    <row r="8" spans="1:10" ht="34.5" customHeight="1">
      <c r="A8" s="49" t="s">
        <v>119</v>
      </c>
      <c r="B8" s="50"/>
      <c r="C8" s="50"/>
      <c r="D8" s="50"/>
      <c r="E8" s="50"/>
      <c r="F8" s="50"/>
      <c r="G8" s="51"/>
      <c r="H8" s="74"/>
      <c r="I8" s="75"/>
    </row>
    <row r="9" spans="1:10" ht="25.5" customHeight="1">
      <c r="A9" s="78" t="s">
        <v>72</v>
      </c>
      <c r="B9" s="79"/>
      <c r="C9" s="79"/>
      <c r="D9" s="79"/>
      <c r="E9" s="79"/>
      <c r="F9" s="79"/>
      <c r="G9" s="80"/>
      <c r="H9" s="76" t="s">
        <v>76</v>
      </c>
      <c r="I9" s="77"/>
    </row>
    <row r="10" spans="1:10" ht="18">
      <c r="A10" s="64" t="s">
        <v>9</v>
      </c>
      <c r="B10" s="64"/>
      <c r="C10" s="64"/>
      <c r="D10" s="64"/>
      <c r="E10" s="64"/>
      <c r="F10" s="64"/>
      <c r="G10" s="64"/>
      <c r="H10" s="64"/>
      <c r="I10" s="64"/>
    </row>
    <row r="11" spans="1:10" ht="30" customHeight="1">
      <c r="A11" s="31" t="s">
        <v>0</v>
      </c>
      <c r="B11" s="31" t="s">
        <v>1</v>
      </c>
      <c r="C11" s="31" t="s">
        <v>2</v>
      </c>
      <c r="D11" s="31" t="s">
        <v>3</v>
      </c>
      <c r="E11" s="31" t="s">
        <v>4</v>
      </c>
      <c r="F11" s="172" t="s">
        <v>5</v>
      </c>
      <c r="G11" s="33" t="s">
        <v>6</v>
      </c>
      <c r="H11" s="33" t="s">
        <v>7</v>
      </c>
      <c r="I11" s="32" t="s">
        <v>8</v>
      </c>
    </row>
    <row r="12" spans="1:10" ht="15.75">
      <c r="A12" s="171" t="s">
        <v>73</v>
      </c>
      <c r="B12" s="171"/>
      <c r="C12" s="171"/>
      <c r="D12" s="171" t="s">
        <v>77</v>
      </c>
      <c r="E12" s="171"/>
      <c r="F12" s="173"/>
      <c r="G12" s="175"/>
      <c r="H12" s="175"/>
      <c r="I12" s="34">
        <f>SUM(I13:I20)</f>
        <v>13390.5</v>
      </c>
    </row>
    <row r="13" spans="1:10" ht="31.5">
      <c r="A13" s="2" t="s">
        <v>74</v>
      </c>
      <c r="B13" s="2" t="s">
        <v>78</v>
      </c>
      <c r="C13" s="2" t="s">
        <v>52</v>
      </c>
      <c r="D13" s="2" t="s">
        <v>75</v>
      </c>
      <c r="E13" s="2" t="s">
        <v>66</v>
      </c>
      <c r="F13" s="39">
        <v>8</v>
      </c>
      <c r="G13" s="176">
        <v>457.99</v>
      </c>
      <c r="H13" s="176">
        <f>TRUNC(G13*1.2652,2)</f>
        <v>579.44000000000005</v>
      </c>
      <c r="I13" s="35">
        <f>TRUNC(H13*F13,2)</f>
        <v>4635.5200000000004</v>
      </c>
    </row>
    <row r="14" spans="1:10" ht="15.75">
      <c r="A14" s="2" t="s">
        <v>79</v>
      </c>
      <c r="B14" s="2" t="s">
        <v>120</v>
      </c>
      <c r="C14" s="2" t="s">
        <v>52</v>
      </c>
      <c r="D14" s="2" t="s">
        <v>121</v>
      </c>
      <c r="E14" s="2" t="s">
        <v>66</v>
      </c>
      <c r="F14" s="39">
        <v>92.7</v>
      </c>
      <c r="G14" s="176">
        <v>1.73</v>
      </c>
      <c r="H14" s="176">
        <f>TRUNC(G14*1.2652,2)</f>
        <v>2.1800000000000002</v>
      </c>
      <c r="I14" s="35">
        <f t="shared" ref="I14:I20" si="0">TRUNC(H14*F14,2)</f>
        <v>202.08</v>
      </c>
    </row>
    <row r="15" spans="1:10" ht="31.5">
      <c r="A15" s="2" t="s">
        <v>80</v>
      </c>
      <c r="B15" s="2" t="s">
        <v>81</v>
      </c>
      <c r="C15" s="2" t="s">
        <v>52</v>
      </c>
      <c r="D15" s="2" t="s">
        <v>82</v>
      </c>
      <c r="E15" s="2" t="s">
        <v>53</v>
      </c>
      <c r="F15" s="39">
        <v>5.94</v>
      </c>
      <c r="G15" s="176">
        <v>49.62</v>
      </c>
      <c r="H15" s="176">
        <f>TRUNC(G15*1.2652,2)</f>
        <v>62.77</v>
      </c>
      <c r="I15" s="35">
        <f t="shared" si="0"/>
        <v>372.85</v>
      </c>
    </row>
    <row r="16" spans="1:10" ht="31.5">
      <c r="A16" s="2" t="s">
        <v>83</v>
      </c>
      <c r="B16" s="2" t="s">
        <v>122</v>
      </c>
      <c r="C16" s="2" t="s">
        <v>52</v>
      </c>
      <c r="D16" s="2" t="s">
        <v>123</v>
      </c>
      <c r="E16" s="2" t="s">
        <v>66</v>
      </c>
      <c r="F16" s="39">
        <v>290.02</v>
      </c>
      <c r="G16" s="176">
        <v>9.98</v>
      </c>
      <c r="H16" s="176">
        <f t="shared" ref="H15:H39" si="1">TRUNC(G16*1.2652,2)</f>
        <v>12.62</v>
      </c>
      <c r="I16" s="35">
        <f t="shared" si="0"/>
        <v>3660.05</v>
      </c>
      <c r="J16" s="37">
        <f>(F16+F20)</f>
        <v>297.14999999999998</v>
      </c>
    </row>
    <row r="17" spans="1:9" ht="31.5">
      <c r="A17" s="2" t="s">
        <v>84</v>
      </c>
      <c r="B17" s="2" t="s">
        <v>124</v>
      </c>
      <c r="C17" s="2" t="s">
        <v>52</v>
      </c>
      <c r="D17" s="2" t="s">
        <v>125</v>
      </c>
      <c r="E17" s="2" t="s">
        <v>66</v>
      </c>
      <c r="F17" s="39">
        <v>112.9</v>
      </c>
      <c r="G17" s="176">
        <v>19.920000000000002</v>
      </c>
      <c r="H17" s="176">
        <f t="shared" si="1"/>
        <v>25.2</v>
      </c>
      <c r="I17" s="35">
        <f t="shared" si="0"/>
        <v>2845.08</v>
      </c>
    </row>
    <row r="18" spans="1:9" ht="15.75">
      <c r="A18" s="2" t="s">
        <v>85</v>
      </c>
      <c r="B18" s="2" t="s">
        <v>126</v>
      </c>
      <c r="C18" s="2" t="s">
        <v>127</v>
      </c>
      <c r="D18" s="2" t="s">
        <v>128</v>
      </c>
      <c r="E18" s="2" t="s">
        <v>66</v>
      </c>
      <c r="F18" s="39">
        <v>1.5</v>
      </c>
      <c r="G18" s="176">
        <v>8.52</v>
      </c>
      <c r="H18" s="176">
        <f t="shared" si="1"/>
        <v>10.77</v>
      </c>
      <c r="I18" s="35">
        <f t="shared" si="0"/>
        <v>16.149999999999999</v>
      </c>
    </row>
    <row r="19" spans="1:9" ht="31.5">
      <c r="A19" s="2" t="s">
        <v>129</v>
      </c>
      <c r="B19" s="2" t="s">
        <v>130</v>
      </c>
      <c r="C19" s="2" t="s">
        <v>52</v>
      </c>
      <c r="D19" s="2" t="s">
        <v>131</v>
      </c>
      <c r="E19" s="2" t="s">
        <v>132</v>
      </c>
      <c r="F19" s="39">
        <v>6</v>
      </c>
      <c r="G19" s="176">
        <v>10.99</v>
      </c>
      <c r="H19" s="176">
        <f t="shared" si="1"/>
        <v>13.9</v>
      </c>
      <c r="I19" s="35">
        <f t="shared" si="0"/>
        <v>83.4</v>
      </c>
    </row>
    <row r="20" spans="1:9" ht="31.5">
      <c r="A20" s="2" t="s">
        <v>133</v>
      </c>
      <c r="B20" s="2" t="s">
        <v>134</v>
      </c>
      <c r="C20" s="2" t="s">
        <v>52</v>
      </c>
      <c r="D20" s="2" t="s">
        <v>135</v>
      </c>
      <c r="E20" s="2" t="s">
        <v>53</v>
      </c>
      <c r="F20" s="39">
        <v>7.13</v>
      </c>
      <c r="G20" s="176">
        <v>174.64</v>
      </c>
      <c r="H20" s="176">
        <f t="shared" si="1"/>
        <v>220.95</v>
      </c>
      <c r="I20" s="35">
        <f t="shared" si="0"/>
        <v>1575.37</v>
      </c>
    </row>
    <row r="21" spans="1:9" ht="15.75">
      <c r="A21" s="171" t="s">
        <v>86</v>
      </c>
      <c r="B21" s="171"/>
      <c r="C21" s="171"/>
      <c r="D21" s="171" t="s">
        <v>136</v>
      </c>
      <c r="E21" s="171"/>
      <c r="F21" s="173"/>
      <c r="G21" s="175"/>
      <c r="H21" s="175"/>
      <c r="I21" s="34">
        <f>I22</f>
        <v>26360.1</v>
      </c>
    </row>
    <row r="22" spans="1:9" ht="15.75">
      <c r="A22" s="2" t="s">
        <v>87</v>
      </c>
      <c r="B22" s="2" t="s">
        <v>137</v>
      </c>
      <c r="C22" s="2" t="s">
        <v>138</v>
      </c>
      <c r="D22" s="2" t="s">
        <v>136</v>
      </c>
      <c r="E22" s="2" t="s">
        <v>139</v>
      </c>
      <c r="F22" s="39">
        <v>3</v>
      </c>
      <c r="G22" s="176">
        <v>6944.91</v>
      </c>
      <c r="H22" s="176">
        <f t="shared" si="1"/>
        <v>8786.7000000000007</v>
      </c>
      <c r="I22" s="35">
        <f t="shared" ref="I22:I25" si="2">TRUNC(H22*F22,2)</f>
        <v>26360.1</v>
      </c>
    </row>
    <row r="23" spans="1:9" ht="15.75">
      <c r="A23" s="171" t="s">
        <v>89</v>
      </c>
      <c r="B23" s="171"/>
      <c r="C23" s="171"/>
      <c r="D23" s="171" t="s">
        <v>140</v>
      </c>
      <c r="E23" s="171"/>
      <c r="F23" s="173"/>
      <c r="G23" s="175"/>
      <c r="H23" s="175"/>
      <c r="I23" s="34">
        <f>I24+I25</f>
        <v>14038.9</v>
      </c>
    </row>
    <row r="24" spans="1:9" ht="31.5">
      <c r="A24" s="2" t="s">
        <v>90</v>
      </c>
      <c r="B24" s="2" t="s">
        <v>141</v>
      </c>
      <c r="C24" s="2" t="s">
        <v>52</v>
      </c>
      <c r="D24" s="2" t="s">
        <v>142</v>
      </c>
      <c r="E24" s="2" t="s">
        <v>53</v>
      </c>
      <c r="F24" s="39">
        <v>138.52799999999999</v>
      </c>
      <c r="G24" s="176">
        <v>75.64</v>
      </c>
      <c r="H24" s="176">
        <f t="shared" si="1"/>
        <v>95.69</v>
      </c>
      <c r="I24" s="35">
        <f t="shared" si="2"/>
        <v>13255.74</v>
      </c>
    </row>
    <row r="25" spans="1:9" ht="15.75">
      <c r="A25" s="2" t="s">
        <v>93</v>
      </c>
      <c r="B25" s="2" t="s">
        <v>143</v>
      </c>
      <c r="C25" s="2" t="s">
        <v>52</v>
      </c>
      <c r="D25" s="2" t="s">
        <v>144</v>
      </c>
      <c r="E25" s="2" t="s">
        <v>53</v>
      </c>
      <c r="F25" s="39">
        <v>8.32</v>
      </c>
      <c r="G25" s="176">
        <v>74.400000000000006</v>
      </c>
      <c r="H25" s="176">
        <f t="shared" si="1"/>
        <v>94.13</v>
      </c>
      <c r="I25" s="35">
        <f t="shared" si="2"/>
        <v>783.16</v>
      </c>
    </row>
    <row r="26" spans="1:9" ht="15.75">
      <c r="A26" s="171" t="s">
        <v>94</v>
      </c>
      <c r="B26" s="171"/>
      <c r="C26" s="171"/>
      <c r="D26" s="171" t="s">
        <v>145</v>
      </c>
      <c r="E26" s="171"/>
      <c r="F26" s="173"/>
      <c r="G26" s="175"/>
      <c r="H26" s="175"/>
      <c r="I26" s="34">
        <f>SUM(I27:I34)</f>
        <v>19886.39</v>
      </c>
    </row>
    <row r="27" spans="1:9" ht="31.5">
      <c r="A27" s="2" t="s">
        <v>95</v>
      </c>
      <c r="B27" s="2" t="s">
        <v>146</v>
      </c>
      <c r="C27" s="2" t="s">
        <v>52</v>
      </c>
      <c r="D27" s="2" t="s">
        <v>147</v>
      </c>
      <c r="E27" s="2" t="s">
        <v>66</v>
      </c>
      <c r="F27" s="39">
        <v>8.32</v>
      </c>
      <c r="G27" s="176">
        <v>37.44</v>
      </c>
      <c r="H27" s="176">
        <f t="shared" si="1"/>
        <v>47.36</v>
      </c>
      <c r="I27" s="35">
        <f t="shared" ref="I27:I34" si="3">TRUNC(H27*F27,2)</f>
        <v>394.03</v>
      </c>
    </row>
    <row r="28" spans="1:9" ht="47.25">
      <c r="A28" s="2" t="s">
        <v>98</v>
      </c>
      <c r="B28" s="2" t="s">
        <v>148</v>
      </c>
      <c r="C28" s="2" t="s">
        <v>52</v>
      </c>
      <c r="D28" s="2" t="s">
        <v>149</v>
      </c>
      <c r="E28" s="2" t="s">
        <v>66</v>
      </c>
      <c r="F28" s="39">
        <v>41.6</v>
      </c>
      <c r="G28" s="176">
        <v>122.89</v>
      </c>
      <c r="H28" s="176">
        <f t="shared" si="1"/>
        <v>155.47999999999999</v>
      </c>
      <c r="I28" s="35">
        <f t="shared" si="3"/>
        <v>6467.96</v>
      </c>
    </row>
    <row r="29" spans="1:9" ht="47.25">
      <c r="A29" s="2" t="s">
        <v>99</v>
      </c>
      <c r="B29" s="2" t="s">
        <v>150</v>
      </c>
      <c r="C29" s="2" t="s">
        <v>52</v>
      </c>
      <c r="D29" s="2" t="s">
        <v>151</v>
      </c>
      <c r="E29" s="2" t="s">
        <v>152</v>
      </c>
      <c r="F29" s="39">
        <v>222.12</v>
      </c>
      <c r="G29" s="176">
        <v>12.97</v>
      </c>
      <c r="H29" s="176">
        <f t="shared" si="1"/>
        <v>16.399999999999999</v>
      </c>
      <c r="I29" s="35">
        <f t="shared" si="3"/>
        <v>3642.76</v>
      </c>
    </row>
    <row r="30" spans="1:9" ht="31.5">
      <c r="A30" s="2" t="s">
        <v>153</v>
      </c>
      <c r="B30" s="2" t="s">
        <v>154</v>
      </c>
      <c r="C30" s="2" t="s">
        <v>52</v>
      </c>
      <c r="D30" s="2" t="s">
        <v>155</v>
      </c>
      <c r="E30" s="2" t="s">
        <v>53</v>
      </c>
      <c r="F30" s="39">
        <v>8.32</v>
      </c>
      <c r="G30" s="176">
        <v>688.87</v>
      </c>
      <c r="H30" s="176">
        <f t="shared" si="1"/>
        <v>871.55</v>
      </c>
      <c r="I30" s="35">
        <f t="shared" si="3"/>
        <v>7251.29</v>
      </c>
    </row>
    <row r="31" spans="1:9" ht="47.25">
      <c r="A31" s="2" t="s">
        <v>156</v>
      </c>
      <c r="B31" s="2" t="s">
        <v>157</v>
      </c>
      <c r="C31" s="2" t="s">
        <v>52</v>
      </c>
      <c r="D31" s="2" t="s">
        <v>158</v>
      </c>
      <c r="E31" s="2" t="s">
        <v>53</v>
      </c>
      <c r="F31" s="39">
        <v>0.62</v>
      </c>
      <c r="G31" s="176">
        <v>659.97</v>
      </c>
      <c r="H31" s="176">
        <f t="shared" si="1"/>
        <v>834.99</v>
      </c>
      <c r="I31" s="35">
        <f t="shared" si="3"/>
        <v>517.69000000000005</v>
      </c>
    </row>
    <row r="32" spans="1:9" ht="63">
      <c r="A32" s="2" t="s">
        <v>159</v>
      </c>
      <c r="B32" s="2" t="s">
        <v>160</v>
      </c>
      <c r="C32" s="2" t="s">
        <v>52</v>
      </c>
      <c r="D32" s="2" t="s">
        <v>161</v>
      </c>
      <c r="E32" s="2" t="s">
        <v>66</v>
      </c>
      <c r="F32" s="39">
        <v>6</v>
      </c>
      <c r="G32" s="176">
        <v>51.25</v>
      </c>
      <c r="H32" s="176">
        <f t="shared" si="1"/>
        <v>64.84</v>
      </c>
      <c r="I32" s="35">
        <f t="shared" si="3"/>
        <v>389.04</v>
      </c>
    </row>
    <row r="33" spans="1:9" ht="47.25">
      <c r="A33" s="2" t="s">
        <v>162</v>
      </c>
      <c r="B33" s="2" t="s">
        <v>163</v>
      </c>
      <c r="C33" s="2" t="s">
        <v>52</v>
      </c>
      <c r="D33" s="2" t="s">
        <v>164</v>
      </c>
      <c r="E33" s="2" t="s">
        <v>152</v>
      </c>
      <c r="F33" s="39">
        <v>61.7</v>
      </c>
      <c r="G33" s="176">
        <v>11.55</v>
      </c>
      <c r="H33" s="176">
        <f t="shared" si="1"/>
        <v>14.61</v>
      </c>
      <c r="I33" s="35">
        <f t="shared" si="3"/>
        <v>901.43</v>
      </c>
    </row>
    <row r="34" spans="1:9" ht="31.5">
      <c r="A34" s="2" t="s">
        <v>165</v>
      </c>
      <c r="B34" s="2" t="s">
        <v>166</v>
      </c>
      <c r="C34" s="2" t="s">
        <v>52</v>
      </c>
      <c r="D34" s="2" t="s">
        <v>167</v>
      </c>
      <c r="E34" s="2" t="s">
        <v>53</v>
      </c>
      <c r="F34" s="39">
        <v>0.3</v>
      </c>
      <c r="G34" s="176">
        <v>848.87</v>
      </c>
      <c r="H34" s="176">
        <f t="shared" si="1"/>
        <v>1073.99</v>
      </c>
      <c r="I34" s="35">
        <f t="shared" si="3"/>
        <v>322.19</v>
      </c>
    </row>
    <row r="35" spans="1:9" ht="15.75">
      <c r="A35" s="171" t="s">
        <v>101</v>
      </c>
      <c r="B35" s="171"/>
      <c r="C35" s="171"/>
      <c r="D35" s="171" t="s">
        <v>168</v>
      </c>
      <c r="E35" s="171"/>
      <c r="F35" s="173"/>
      <c r="G35" s="175"/>
      <c r="H35" s="175"/>
      <c r="I35" s="34">
        <f>SUM(I36:I39)</f>
        <v>19704.739999999998</v>
      </c>
    </row>
    <row r="36" spans="1:9" ht="47.25">
      <c r="A36" s="2" t="s">
        <v>102</v>
      </c>
      <c r="B36" s="2" t="s">
        <v>91</v>
      </c>
      <c r="C36" s="2" t="s">
        <v>52</v>
      </c>
      <c r="D36" s="2" t="s">
        <v>92</v>
      </c>
      <c r="E36" s="2" t="s">
        <v>66</v>
      </c>
      <c r="F36" s="39">
        <v>59.18</v>
      </c>
      <c r="G36" s="176">
        <v>80.87</v>
      </c>
      <c r="H36" s="176">
        <f t="shared" si="1"/>
        <v>102.31</v>
      </c>
      <c r="I36" s="35">
        <f t="shared" ref="I36:I39" si="4">TRUNC(H36*F36,2)</f>
        <v>6054.7</v>
      </c>
    </row>
    <row r="37" spans="1:9" ht="47.25">
      <c r="A37" s="2" t="s">
        <v>169</v>
      </c>
      <c r="B37" s="2" t="s">
        <v>170</v>
      </c>
      <c r="C37" s="2" t="s">
        <v>52</v>
      </c>
      <c r="D37" s="2" t="s">
        <v>171</v>
      </c>
      <c r="E37" s="2" t="s">
        <v>172</v>
      </c>
      <c r="F37" s="39">
        <v>41.6</v>
      </c>
      <c r="G37" s="176">
        <v>54.13</v>
      </c>
      <c r="H37" s="176">
        <f t="shared" si="1"/>
        <v>68.48</v>
      </c>
      <c r="I37" s="35">
        <f t="shared" si="4"/>
        <v>2848.76</v>
      </c>
    </row>
    <row r="38" spans="1:9" ht="15.75">
      <c r="A38" s="2" t="s">
        <v>173</v>
      </c>
      <c r="B38" s="2" t="s">
        <v>174</v>
      </c>
      <c r="C38" s="2" t="s">
        <v>175</v>
      </c>
      <c r="D38" s="2" t="s">
        <v>176</v>
      </c>
      <c r="E38" s="2" t="s">
        <v>172</v>
      </c>
      <c r="F38" s="39">
        <v>81</v>
      </c>
      <c r="G38" s="176">
        <v>104.54</v>
      </c>
      <c r="H38" s="176">
        <f t="shared" si="1"/>
        <v>132.26</v>
      </c>
      <c r="I38" s="35">
        <f t="shared" si="4"/>
        <v>10713.06</v>
      </c>
    </row>
    <row r="39" spans="1:9" ht="31.5">
      <c r="A39" s="2" t="s">
        <v>177</v>
      </c>
      <c r="B39" s="2" t="s">
        <v>178</v>
      </c>
      <c r="C39" s="2" t="s">
        <v>52</v>
      </c>
      <c r="D39" s="2" t="s">
        <v>179</v>
      </c>
      <c r="E39" s="2" t="s">
        <v>172</v>
      </c>
      <c r="F39" s="39">
        <v>2.5</v>
      </c>
      <c r="G39" s="176">
        <v>27.9</v>
      </c>
      <c r="H39" s="176">
        <f t="shared" si="1"/>
        <v>35.29</v>
      </c>
      <c r="I39" s="35">
        <f t="shared" si="4"/>
        <v>88.22</v>
      </c>
    </row>
    <row r="40" spans="1:9" ht="15.75">
      <c r="A40" s="171" t="s">
        <v>103</v>
      </c>
      <c r="B40" s="171"/>
      <c r="C40" s="171"/>
      <c r="D40" s="171" t="s">
        <v>180</v>
      </c>
      <c r="E40" s="171"/>
      <c r="F40" s="173"/>
      <c r="G40" s="175"/>
      <c r="H40" s="175"/>
      <c r="I40" s="175">
        <f>I41+I44</f>
        <v>33809.230000000003</v>
      </c>
    </row>
    <row r="41" spans="1:9" ht="15.75">
      <c r="A41" s="171" t="s">
        <v>104</v>
      </c>
      <c r="B41" s="171"/>
      <c r="C41" s="171"/>
      <c r="D41" s="171" t="s">
        <v>181</v>
      </c>
      <c r="E41" s="171"/>
      <c r="F41" s="173"/>
      <c r="G41" s="175"/>
      <c r="H41" s="175"/>
      <c r="I41" s="34">
        <f>SUM(I42:I43)</f>
        <v>22992.400000000001</v>
      </c>
    </row>
    <row r="42" spans="1:9" ht="63">
      <c r="A42" s="2" t="s">
        <v>182</v>
      </c>
      <c r="B42" s="2" t="s">
        <v>183</v>
      </c>
      <c r="C42" s="2" t="s">
        <v>52</v>
      </c>
      <c r="D42" s="2" t="s">
        <v>184</v>
      </c>
      <c r="E42" s="2" t="s">
        <v>66</v>
      </c>
      <c r="F42" s="39">
        <v>397.38</v>
      </c>
      <c r="G42" s="176">
        <v>7.44</v>
      </c>
      <c r="H42" s="176">
        <f t="shared" ref="H42:H105" si="5">TRUNC(G42*1.2652,2)</f>
        <v>9.41</v>
      </c>
      <c r="I42" s="35">
        <f t="shared" ref="I42:I43" si="6">TRUNC(H42*F42,2)</f>
        <v>3739.34</v>
      </c>
    </row>
    <row r="43" spans="1:9" ht="63">
      <c r="A43" s="2" t="s">
        <v>185</v>
      </c>
      <c r="B43" s="2" t="s">
        <v>186</v>
      </c>
      <c r="C43" s="2" t="s">
        <v>52</v>
      </c>
      <c r="D43" s="2" t="s">
        <v>187</v>
      </c>
      <c r="E43" s="2" t="s">
        <v>66</v>
      </c>
      <c r="F43" s="39">
        <v>397.38</v>
      </c>
      <c r="G43" s="176">
        <v>38.299999999999997</v>
      </c>
      <c r="H43" s="176">
        <f t="shared" si="5"/>
        <v>48.45</v>
      </c>
      <c r="I43" s="35">
        <f t="shared" si="6"/>
        <v>19253.060000000001</v>
      </c>
    </row>
    <row r="44" spans="1:9" ht="15.75">
      <c r="A44" s="171" t="s">
        <v>188</v>
      </c>
      <c r="B44" s="171"/>
      <c r="C44" s="171"/>
      <c r="D44" s="171" t="s">
        <v>189</v>
      </c>
      <c r="E44" s="171"/>
      <c r="F44" s="173"/>
      <c r="G44" s="175"/>
      <c r="H44" s="175"/>
      <c r="I44" s="34">
        <f>SUM(I45:I45)</f>
        <v>10816.83</v>
      </c>
    </row>
    <row r="45" spans="1:9" ht="47.25">
      <c r="A45" s="2" t="s">
        <v>190</v>
      </c>
      <c r="B45" s="2" t="s">
        <v>191</v>
      </c>
      <c r="C45" s="2" t="s">
        <v>52</v>
      </c>
      <c r="D45" s="2" t="s">
        <v>192</v>
      </c>
      <c r="E45" s="2" t="s">
        <v>66</v>
      </c>
      <c r="F45" s="39">
        <v>124.26</v>
      </c>
      <c r="G45" s="176">
        <v>68.81</v>
      </c>
      <c r="H45" s="176">
        <f t="shared" si="5"/>
        <v>87.05</v>
      </c>
      <c r="I45" s="35">
        <f t="shared" ref="I45" si="7">TRUNC(H45*F45,2)</f>
        <v>10816.83</v>
      </c>
    </row>
    <row r="46" spans="1:9" ht="15.75">
      <c r="A46" s="171" t="s">
        <v>105</v>
      </c>
      <c r="B46" s="171"/>
      <c r="C46" s="171"/>
      <c r="D46" s="171" t="s">
        <v>193</v>
      </c>
      <c r="E46" s="171"/>
      <c r="F46" s="173"/>
      <c r="G46" s="175"/>
      <c r="H46" s="175"/>
      <c r="I46" s="34">
        <f>SUM(I47:I50)</f>
        <v>17682.420000000002</v>
      </c>
    </row>
    <row r="47" spans="1:9" ht="31.5">
      <c r="A47" s="2" t="s">
        <v>106</v>
      </c>
      <c r="B47" s="2" t="s">
        <v>194</v>
      </c>
      <c r="C47" s="2" t="s">
        <v>52</v>
      </c>
      <c r="D47" s="2" t="s">
        <v>195</v>
      </c>
      <c r="E47" s="2" t="s">
        <v>66</v>
      </c>
      <c r="F47" s="39">
        <v>1.5</v>
      </c>
      <c r="G47" s="176">
        <v>562.69000000000005</v>
      </c>
      <c r="H47" s="176">
        <f t="shared" si="5"/>
        <v>711.91</v>
      </c>
      <c r="I47" s="35">
        <f t="shared" ref="I47" si="8">TRUNC(H47*F47,2)</f>
        <v>1067.8599999999999</v>
      </c>
    </row>
    <row r="48" spans="1:9" ht="78.75">
      <c r="A48" s="2" t="s">
        <v>196</v>
      </c>
      <c r="B48" s="2" t="s">
        <v>197</v>
      </c>
      <c r="C48" s="2" t="s">
        <v>52</v>
      </c>
      <c r="D48" s="2" t="s">
        <v>198</v>
      </c>
      <c r="E48" s="2" t="s">
        <v>132</v>
      </c>
      <c r="F48" s="39">
        <v>7</v>
      </c>
      <c r="G48" s="176">
        <v>1024.32</v>
      </c>
      <c r="H48" s="176">
        <f t="shared" si="5"/>
        <v>1295.96</v>
      </c>
      <c r="I48" s="35">
        <f t="shared" ref="I48:I50" si="9">TRUNC(H48*F48,2)</f>
        <v>9071.7199999999993</v>
      </c>
    </row>
    <row r="49" spans="1:9" ht="78.75">
      <c r="A49" s="2" t="s">
        <v>199</v>
      </c>
      <c r="B49" s="2" t="s">
        <v>200</v>
      </c>
      <c r="C49" s="2" t="s">
        <v>52</v>
      </c>
      <c r="D49" s="2" t="s">
        <v>201</v>
      </c>
      <c r="E49" s="2" t="s">
        <v>132</v>
      </c>
      <c r="F49" s="39">
        <v>5</v>
      </c>
      <c r="G49" s="176">
        <v>1001.86</v>
      </c>
      <c r="H49" s="176">
        <f t="shared" si="5"/>
        <v>1267.55</v>
      </c>
      <c r="I49" s="35">
        <f t="shared" si="9"/>
        <v>6337.75</v>
      </c>
    </row>
    <row r="50" spans="1:9" ht="78.75">
      <c r="A50" s="2" t="s">
        <v>202</v>
      </c>
      <c r="B50" s="2" t="s">
        <v>203</v>
      </c>
      <c r="C50" s="2" t="s">
        <v>52</v>
      </c>
      <c r="D50" s="2" t="s">
        <v>204</v>
      </c>
      <c r="E50" s="2" t="s">
        <v>132</v>
      </c>
      <c r="F50" s="39">
        <v>1</v>
      </c>
      <c r="G50" s="176">
        <v>952.49</v>
      </c>
      <c r="H50" s="176">
        <f t="shared" si="5"/>
        <v>1205.0899999999999</v>
      </c>
      <c r="I50" s="35">
        <f t="shared" si="9"/>
        <v>1205.0899999999999</v>
      </c>
    </row>
    <row r="51" spans="1:9" ht="15.75">
      <c r="A51" s="171" t="s">
        <v>107</v>
      </c>
      <c r="B51" s="171"/>
      <c r="C51" s="171"/>
      <c r="D51" s="171" t="s">
        <v>205</v>
      </c>
      <c r="E51" s="171"/>
      <c r="F51" s="173"/>
      <c r="G51" s="175"/>
      <c r="H51" s="175"/>
      <c r="I51" s="34">
        <f>SUM(I52:I56)</f>
        <v>40801.79</v>
      </c>
    </row>
    <row r="52" spans="1:9" ht="31.5">
      <c r="A52" s="2" t="s">
        <v>109</v>
      </c>
      <c r="B52" s="2" t="s">
        <v>206</v>
      </c>
      <c r="C52" s="2" t="s">
        <v>52</v>
      </c>
      <c r="D52" s="2" t="s">
        <v>207</v>
      </c>
      <c r="E52" s="2" t="s">
        <v>66</v>
      </c>
      <c r="F52" s="39">
        <v>190</v>
      </c>
      <c r="G52" s="176">
        <v>17.809999999999999</v>
      </c>
      <c r="H52" s="176">
        <f t="shared" si="5"/>
        <v>22.53</v>
      </c>
      <c r="I52" s="35">
        <f t="shared" ref="I52:I55" si="10">TRUNC(H52*F52,2)</f>
        <v>4280.7</v>
      </c>
    </row>
    <row r="53" spans="1:9" ht="47.25">
      <c r="A53" s="2" t="s">
        <v>208</v>
      </c>
      <c r="B53" s="2" t="s">
        <v>209</v>
      </c>
      <c r="C53" s="2" t="s">
        <v>52</v>
      </c>
      <c r="D53" s="2" t="s">
        <v>210</v>
      </c>
      <c r="E53" s="2" t="s">
        <v>172</v>
      </c>
      <c r="F53" s="39">
        <v>60</v>
      </c>
      <c r="G53" s="176">
        <v>204.9</v>
      </c>
      <c r="H53" s="176">
        <f t="shared" si="5"/>
        <v>259.23</v>
      </c>
      <c r="I53" s="35">
        <f t="shared" si="10"/>
        <v>15553.8</v>
      </c>
    </row>
    <row r="54" spans="1:9" ht="63">
      <c r="A54" s="2" t="s">
        <v>211</v>
      </c>
      <c r="B54" s="2" t="s">
        <v>212</v>
      </c>
      <c r="C54" s="2" t="s">
        <v>52</v>
      </c>
      <c r="D54" s="2" t="s">
        <v>213</v>
      </c>
      <c r="E54" s="2" t="s">
        <v>66</v>
      </c>
      <c r="F54" s="39">
        <v>121.8</v>
      </c>
      <c r="G54" s="176">
        <v>75.42</v>
      </c>
      <c r="H54" s="176">
        <f t="shared" si="5"/>
        <v>95.42</v>
      </c>
      <c r="I54" s="35">
        <f t="shared" si="10"/>
        <v>11622.15</v>
      </c>
    </row>
    <row r="55" spans="1:9" ht="31.5">
      <c r="A55" s="2" t="s">
        <v>214</v>
      </c>
      <c r="B55" s="2" t="s">
        <v>215</v>
      </c>
      <c r="C55" s="2" t="s">
        <v>52</v>
      </c>
      <c r="D55" s="2" t="s">
        <v>216</v>
      </c>
      <c r="E55" s="2" t="s">
        <v>66</v>
      </c>
      <c r="F55" s="39">
        <v>121.8</v>
      </c>
      <c r="G55" s="176">
        <v>36.49</v>
      </c>
      <c r="H55" s="176">
        <f t="shared" si="5"/>
        <v>46.16</v>
      </c>
      <c r="I55" s="35">
        <f t="shared" si="10"/>
        <v>5622.28</v>
      </c>
    </row>
    <row r="56" spans="1:9" ht="47.25">
      <c r="A56" s="2" t="s">
        <v>217</v>
      </c>
      <c r="B56" s="2" t="s">
        <v>218</v>
      </c>
      <c r="C56" s="2" t="s">
        <v>52</v>
      </c>
      <c r="D56" s="2" t="s">
        <v>219</v>
      </c>
      <c r="E56" s="2" t="s">
        <v>172</v>
      </c>
      <c r="F56" s="39">
        <v>38</v>
      </c>
      <c r="G56" s="176">
        <v>77.44</v>
      </c>
      <c r="H56" s="176">
        <f t="shared" si="5"/>
        <v>97.97</v>
      </c>
      <c r="I56" s="35">
        <f t="shared" ref="I56" si="11">TRUNC(H56*F56,2)</f>
        <v>3722.86</v>
      </c>
    </row>
    <row r="57" spans="1:9" ht="15.75">
      <c r="A57" s="171" t="s">
        <v>111</v>
      </c>
      <c r="B57" s="171"/>
      <c r="C57" s="171"/>
      <c r="D57" s="171" t="s">
        <v>220</v>
      </c>
      <c r="E57" s="171"/>
      <c r="F57" s="173"/>
      <c r="G57" s="175"/>
      <c r="H57" s="175"/>
      <c r="I57" s="34">
        <f>SUM(I58:I61)</f>
        <v>27572.76</v>
      </c>
    </row>
    <row r="58" spans="1:9" ht="47.25">
      <c r="A58" s="2" t="s">
        <v>113</v>
      </c>
      <c r="B58" s="2" t="s">
        <v>221</v>
      </c>
      <c r="C58" s="2" t="s">
        <v>52</v>
      </c>
      <c r="D58" s="2" t="s">
        <v>222</v>
      </c>
      <c r="E58" s="2" t="s">
        <v>66</v>
      </c>
      <c r="F58" s="39">
        <v>216.96</v>
      </c>
      <c r="G58" s="176">
        <v>92.56</v>
      </c>
      <c r="H58" s="176">
        <f t="shared" si="5"/>
        <v>117.1</v>
      </c>
      <c r="I58" s="35">
        <f t="shared" ref="I58:I61" si="12">TRUNC(H58*F58,2)</f>
        <v>25406.01</v>
      </c>
    </row>
    <row r="59" spans="1:9" ht="78.75">
      <c r="A59" s="2" t="s">
        <v>223</v>
      </c>
      <c r="B59" s="2" t="s">
        <v>224</v>
      </c>
      <c r="C59" s="2" t="s">
        <v>52</v>
      </c>
      <c r="D59" s="2" t="s">
        <v>225</v>
      </c>
      <c r="E59" s="2" t="s">
        <v>172</v>
      </c>
      <c r="F59" s="39">
        <v>13.25</v>
      </c>
      <c r="G59" s="176">
        <v>50.03</v>
      </c>
      <c r="H59" s="176">
        <f t="shared" si="5"/>
        <v>63.29</v>
      </c>
      <c r="I59" s="35">
        <f t="shared" si="12"/>
        <v>838.59</v>
      </c>
    </row>
    <row r="60" spans="1:9" ht="15.75">
      <c r="A60" s="2" t="s">
        <v>226</v>
      </c>
      <c r="B60" s="2" t="s">
        <v>227</v>
      </c>
      <c r="C60" s="2" t="s">
        <v>52</v>
      </c>
      <c r="D60" s="2" t="s">
        <v>228</v>
      </c>
      <c r="E60" s="2" t="s">
        <v>66</v>
      </c>
      <c r="F60" s="39">
        <v>33.6</v>
      </c>
      <c r="G60" s="176">
        <v>19.21</v>
      </c>
      <c r="H60" s="176">
        <f t="shared" si="5"/>
        <v>24.3</v>
      </c>
      <c r="I60" s="35">
        <f t="shared" si="12"/>
        <v>816.48</v>
      </c>
    </row>
    <row r="61" spans="1:9" ht="31.5">
      <c r="A61" s="2" t="s">
        <v>229</v>
      </c>
      <c r="B61" s="2" t="s">
        <v>230</v>
      </c>
      <c r="C61" s="2" t="s">
        <v>52</v>
      </c>
      <c r="D61" s="2" t="s">
        <v>231</v>
      </c>
      <c r="E61" s="2" t="s">
        <v>132</v>
      </c>
      <c r="F61" s="39">
        <v>2</v>
      </c>
      <c r="G61" s="176">
        <v>202.22</v>
      </c>
      <c r="H61" s="176">
        <f t="shared" si="5"/>
        <v>255.84</v>
      </c>
      <c r="I61" s="35">
        <f t="shared" si="12"/>
        <v>511.68</v>
      </c>
    </row>
    <row r="62" spans="1:9" ht="15.75">
      <c r="A62" s="171" t="s">
        <v>232</v>
      </c>
      <c r="B62" s="171"/>
      <c r="C62" s="171"/>
      <c r="D62" s="171" t="s">
        <v>233</v>
      </c>
      <c r="E62" s="171"/>
      <c r="F62" s="173"/>
      <c r="G62" s="175"/>
      <c r="H62" s="175"/>
      <c r="I62" s="34">
        <f>SUM(I63:I71)</f>
        <v>49011.819999999992</v>
      </c>
    </row>
    <row r="63" spans="1:9" ht="47.25">
      <c r="A63" s="2" t="s">
        <v>234</v>
      </c>
      <c r="B63" s="2" t="s">
        <v>235</v>
      </c>
      <c r="C63" s="2" t="s">
        <v>52</v>
      </c>
      <c r="D63" s="2" t="s">
        <v>236</v>
      </c>
      <c r="E63" s="2" t="s">
        <v>66</v>
      </c>
      <c r="F63" s="39">
        <v>379.2</v>
      </c>
      <c r="G63" s="176">
        <v>26.65</v>
      </c>
      <c r="H63" s="176">
        <f t="shared" si="5"/>
        <v>33.71</v>
      </c>
      <c r="I63" s="35">
        <f t="shared" ref="I63:I66" si="13">TRUNC(H63*F63,2)</f>
        <v>12782.83</v>
      </c>
    </row>
    <row r="64" spans="1:9" ht="31.5">
      <c r="A64" s="2" t="s">
        <v>237</v>
      </c>
      <c r="B64" s="2" t="s">
        <v>238</v>
      </c>
      <c r="C64" s="2" t="s">
        <v>52</v>
      </c>
      <c r="D64" s="2" t="s">
        <v>239</v>
      </c>
      <c r="E64" s="2" t="s">
        <v>66</v>
      </c>
      <c r="F64" s="39">
        <v>105</v>
      </c>
      <c r="G64" s="176">
        <v>15.4</v>
      </c>
      <c r="H64" s="176">
        <f t="shared" si="5"/>
        <v>19.48</v>
      </c>
      <c r="I64" s="35">
        <f t="shared" si="13"/>
        <v>2045.4</v>
      </c>
    </row>
    <row r="65" spans="1:9" ht="31.5">
      <c r="A65" s="2" t="s">
        <v>240</v>
      </c>
      <c r="B65" s="2" t="s">
        <v>241</v>
      </c>
      <c r="C65" s="2" t="s">
        <v>52</v>
      </c>
      <c r="D65" s="2" t="s">
        <v>100</v>
      </c>
      <c r="E65" s="2" t="s">
        <v>66</v>
      </c>
      <c r="F65" s="39">
        <v>372.74</v>
      </c>
      <c r="G65" s="176">
        <v>15.79</v>
      </c>
      <c r="H65" s="176">
        <f t="shared" si="5"/>
        <v>19.97</v>
      </c>
      <c r="I65" s="35">
        <f t="shared" si="13"/>
        <v>7443.61</v>
      </c>
    </row>
    <row r="66" spans="1:9" ht="31.5">
      <c r="A66" s="2" t="s">
        <v>242</v>
      </c>
      <c r="B66" s="2" t="s">
        <v>96</v>
      </c>
      <c r="C66" s="2" t="s">
        <v>52</v>
      </c>
      <c r="D66" s="2" t="s">
        <v>97</v>
      </c>
      <c r="E66" s="2" t="s">
        <v>66</v>
      </c>
      <c r="F66" s="39">
        <v>751.94</v>
      </c>
      <c r="G66" s="176">
        <v>3.82</v>
      </c>
      <c r="H66" s="176">
        <f t="shared" si="5"/>
        <v>4.83</v>
      </c>
      <c r="I66" s="35">
        <f t="shared" si="13"/>
        <v>3631.87</v>
      </c>
    </row>
    <row r="67" spans="1:9" ht="31.5">
      <c r="A67" s="2" t="s">
        <v>243</v>
      </c>
      <c r="B67" s="2" t="s">
        <v>244</v>
      </c>
      <c r="C67" s="2" t="s">
        <v>52</v>
      </c>
      <c r="D67" s="2" t="s">
        <v>245</v>
      </c>
      <c r="E67" s="2" t="s">
        <v>66</v>
      </c>
      <c r="F67" s="39">
        <v>290.02</v>
      </c>
      <c r="G67" s="176">
        <v>9.4600000000000009</v>
      </c>
      <c r="H67" s="176">
        <f t="shared" si="5"/>
        <v>11.96</v>
      </c>
      <c r="I67" s="35">
        <f t="shared" ref="I67:I71" si="14">TRUNC(H67*F67,2)</f>
        <v>3468.63</v>
      </c>
    </row>
    <row r="68" spans="1:9" ht="31.5">
      <c r="A68" s="2" t="s">
        <v>246</v>
      </c>
      <c r="B68" s="2" t="s">
        <v>247</v>
      </c>
      <c r="C68" s="2" t="s">
        <v>52</v>
      </c>
      <c r="D68" s="2" t="s">
        <v>248</v>
      </c>
      <c r="E68" s="2" t="s">
        <v>66</v>
      </c>
      <c r="F68" s="39">
        <v>216.96</v>
      </c>
      <c r="G68" s="176">
        <v>66.8</v>
      </c>
      <c r="H68" s="176">
        <f t="shared" si="5"/>
        <v>84.51</v>
      </c>
      <c r="I68" s="35">
        <f t="shared" si="14"/>
        <v>18335.28</v>
      </c>
    </row>
    <row r="69" spans="1:9" ht="47.25">
      <c r="A69" s="2" t="s">
        <v>249</v>
      </c>
      <c r="B69" s="2" t="s">
        <v>250</v>
      </c>
      <c r="C69" s="2" t="s">
        <v>52</v>
      </c>
      <c r="D69" s="2" t="s">
        <v>251</v>
      </c>
      <c r="E69" s="2" t="s">
        <v>66</v>
      </c>
      <c r="F69" s="39">
        <v>14.02</v>
      </c>
      <c r="G69" s="176">
        <v>22.18</v>
      </c>
      <c r="H69" s="176">
        <f t="shared" si="5"/>
        <v>28.06</v>
      </c>
      <c r="I69" s="35">
        <f t="shared" si="14"/>
        <v>393.4</v>
      </c>
    </row>
    <row r="70" spans="1:9" ht="47.25">
      <c r="A70" s="2" t="s">
        <v>252</v>
      </c>
      <c r="B70" s="2" t="s">
        <v>253</v>
      </c>
      <c r="C70" s="2" t="s">
        <v>52</v>
      </c>
      <c r="D70" s="2" t="s">
        <v>254</v>
      </c>
      <c r="E70" s="2" t="s">
        <v>66</v>
      </c>
      <c r="F70" s="39">
        <v>14.02</v>
      </c>
      <c r="G70" s="176">
        <v>26.27</v>
      </c>
      <c r="H70" s="176">
        <f t="shared" si="5"/>
        <v>33.229999999999997</v>
      </c>
      <c r="I70" s="35">
        <f t="shared" si="14"/>
        <v>465.88</v>
      </c>
    </row>
    <row r="71" spans="1:9" ht="31.5">
      <c r="A71" s="2" t="s">
        <v>255</v>
      </c>
      <c r="B71" s="2" t="s">
        <v>256</v>
      </c>
      <c r="C71" s="2" t="s">
        <v>52</v>
      </c>
      <c r="D71" s="2" t="s">
        <v>257</v>
      </c>
      <c r="E71" s="2" t="s">
        <v>66</v>
      </c>
      <c r="F71" s="39">
        <v>21.63</v>
      </c>
      <c r="G71" s="176">
        <v>16.260000000000002</v>
      </c>
      <c r="H71" s="176">
        <f t="shared" si="5"/>
        <v>20.57</v>
      </c>
      <c r="I71" s="35">
        <f t="shared" si="14"/>
        <v>444.92</v>
      </c>
    </row>
    <row r="72" spans="1:9" ht="15.75">
      <c r="A72" s="171" t="s">
        <v>258</v>
      </c>
      <c r="B72" s="171"/>
      <c r="C72" s="171"/>
      <c r="D72" s="171" t="s">
        <v>108</v>
      </c>
      <c r="E72" s="171"/>
      <c r="F72" s="173"/>
      <c r="G72" s="175"/>
      <c r="H72" s="175"/>
      <c r="I72" s="34">
        <f>SUM(I73:I89)</f>
        <v>23143.74</v>
      </c>
    </row>
    <row r="73" spans="1:9" ht="47.25">
      <c r="A73" s="2" t="s">
        <v>259</v>
      </c>
      <c r="B73" s="2" t="s">
        <v>260</v>
      </c>
      <c r="C73" s="2" t="s">
        <v>52</v>
      </c>
      <c r="D73" s="2" t="s">
        <v>261</v>
      </c>
      <c r="E73" s="2" t="s">
        <v>172</v>
      </c>
      <c r="F73" s="39">
        <v>900</v>
      </c>
      <c r="G73" s="176">
        <v>4.78</v>
      </c>
      <c r="H73" s="176">
        <f t="shared" si="5"/>
        <v>6.04</v>
      </c>
      <c r="I73" s="35">
        <f t="shared" ref="I73:I81" si="15">TRUNC(H73*F73,2)</f>
        <v>5436</v>
      </c>
    </row>
    <row r="74" spans="1:9" ht="47.25">
      <c r="A74" s="2" t="s">
        <v>262</v>
      </c>
      <c r="B74" s="2" t="s">
        <v>263</v>
      </c>
      <c r="C74" s="2" t="s">
        <v>52</v>
      </c>
      <c r="D74" s="2" t="s">
        <v>264</v>
      </c>
      <c r="E74" s="2" t="s">
        <v>172</v>
      </c>
      <c r="F74" s="39">
        <v>150</v>
      </c>
      <c r="G74" s="176">
        <v>10.02</v>
      </c>
      <c r="H74" s="176">
        <f t="shared" si="5"/>
        <v>12.67</v>
      </c>
      <c r="I74" s="35">
        <f t="shared" si="15"/>
        <v>1900.5</v>
      </c>
    </row>
    <row r="75" spans="1:9" ht="31.5">
      <c r="A75" s="2" t="s">
        <v>265</v>
      </c>
      <c r="B75" s="2" t="s">
        <v>266</v>
      </c>
      <c r="C75" s="2" t="s">
        <v>52</v>
      </c>
      <c r="D75" s="2" t="s">
        <v>267</v>
      </c>
      <c r="E75" s="2" t="s">
        <v>132</v>
      </c>
      <c r="F75" s="39">
        <v>10</v>
      </c>
      <c r="G75" s="176">
        <v>40.97</v>
      </c>
      <c r="H75" s="176">
        <f t="shared" si="5"/>
        <v>51.83</v>
      </c>
      <c r="I75" s="35">
        <f t="shared" si="15"/>
        <v>518.29999999999995</v>
      </c>
    </row>
    <row r="76" spans="1:9" ht="47.25">
      <c r="A76" s="2" t="s">
        <v>268</v>
      </c>
      <c r="B76" s="2" t="s">
        <v>269</v>
      </c>
      <c r="C76" s="2" t="s">
        <v>52</v>
      </c>
      <c r="D76" s="2" t="s">
        <v>270</v>
      </c>
      <c r="E76" s="2" t="s">
        <v>132</v>
      </c>
      <c r="F76" s="39">
        <v>1</v>
      </c>
      <c r="G76" s="176">
        <v>102.84</v>
      </c>
      <c r="H76" s="176">
        <f t="shared" si="5"/>
        <v>130.11000000000001</v>
      </c>
      <c r="I76" s="35">
        <f t="shared" si="15"/>
        <v>130.11000000000001</v>
      </c>
    </row>
    <row r="77" spans="1:9" ht="31.5">
      <c r="A77" s="2" t="s">
        <v>271</v>
      </c>
      <c r="B77" s="2" t="s">
        <v>272</v>
      </c>
      <c r="C77" s="2" t="s">
        <v>52</v>
      </c>
      <c r="D77" s="2" t="s">
        <v>273</v>
      </c>
      <c r="E77" s="2" t="s">
        <v>132</v>
      </c>
      <c r="F77" s="39">
        <v>5</v>
      </c>
      <c r="G77" s="176">
        <v>94.09</v>
      </c>
      <c r="H77" s="176">
        <f t="shared" si="5"/>
        <v>119.04</v>
      </c>
      <c r="I77" s="35">
        <f t="shared" si="15"/>
        <v>595.20000000000005</v>
      </c>
    </row>
    <row r="78" spans="1:9" ht="47.25">
      <c r="A78" s="2" t="s">
        <v>274</v>
      </c>
      <c r="B78" s="2" t="s">
        <v>275</v>
      </c>
      <c r="C78" s="2" t="s">
        <v>52</v>
      </c>
      <c r="D78" s="2" t="s">
        <v>276</v>
      </c>
      <c r="E78" s="2" t="s">
        <v>132</v>
      </c>
      <c r="F78" s="39">
        <v>1</v>
      </c>
      <c r="G78" s="176">
        <v>2438.46</v>
      </c>
      <c r="H78" s="176">
        <f t="shared" si="5"/>
        <v>3085.13</v>
      </c>
      <c r="I78" s="35">
        <f t="shared" si="15"/>
        <v>3085.13</v>
      </c>
    </row>
    <row r="79" spans="1:9" ht="63">
      <c r="A79" s="2" t="s">
        <v>277</v>
      </c>
      <c r="B79" s="2" t="s">
        <v>278</v>
      </c>
      <c r="C79" s="2" t="s">
        <v>52</v>
      </c>
      <c r="D79" s="2" t="s">
        <v>279</v>
      </c>
      <c r="E79" s="2" t="s">
        <v>132</v>
      </c>
      <c r="F79" s="39">
        <v>1</v>
      </c>
      <c r="G79" s="176">
        <v>1494.59</v>
      </c>
      <c r="H79" s="176">
        <f t="shared" si="5"/>
        <v>1890.95</v>
      </c>
      <c r="I79" s="35">
        <f t="shared" si="15"/>
        <v>1890.95</v>
      </c>
    </row>
    <row r="80" spans="1:9" ht="31.5">
      <c r="A80" s="2" t="s">
        <v>280</v>
      </c>
      <c r="B80" s="2" t="s">
        <v>281</v>
      </c>
      <c r="C80" s="2" t="s">
        <v>52</v>
      </c>
      <c r="D80" s="2" t="s">
        <v>282</v>
      </c>
      <c r="E80" s="2" t="s">
        <v>132</v>
      </c>
      <c r="F80" s="39">
        <v>1</v>
      </c>
      <c r="G80" s="176">
        <v>2210.42</v>
      </c>
      <c r="H80" s="176">
        <f t="shared" si="5"/>
        <v>2796.62</v>
      </c>
      <c r="I80" s="35">
        <f t="shared" si="15"/>
        <v>2796.62</v>
      </c>
    </row>
    <row r="81" spans="1:9" ht="31.5">
      <c r="A81" s="2" t="s">
        <v>283</v>
      </c>
      <c r="B81" s="2" t="s">
        <v>284</v>
      </c>
      <c r="C81" s="2" t="s">
        <v>52</v>
      </c>
      <c r="D81" s="2" t="s">
        <v>285</v>
      </c>
      <c r="E81" s="2" t="s">
        <v>132</v>
      </c>
      <c r="F81" s="39">
        <v>15</v>
      </c>
      <c r="G81" s="176">
        <v>42.07</v>
      </c>
      <c r="H81" s="176">
        <f t="shared" si="5"/>
        <v>53.22</v>
      </c>
      <c r="I81" s="35">
        <f t="shared" si="15"/>
        <v>798.3</v>
      </c>
    </row>
    <row r="82" spans="1:9" ht="31.5">
      <c r="A82" s="2" t="s">
        <v>286</v>
      </c>
      <c r="B82" s="2" t="s">
        <v>287</v>
      </c>
      <c r="C82" s="2" t="s">
        <v>52</v>
      </c>
      <c r="D82" s="2" t="s">
        <v>288</v>
      </c>
      <c r="E82" s="2" t="s">
        <v>132</v>
      </c>
      <c r="F82" s="39">
        <v>5</v>
      </c>
      <c r="G82" s="176">
        <v>31.5</v>
      </c>
      <c r="H82" s="176">
        <f t="shared" si="5"/>
        <v>39.85</v>
      </c>
      <c r="I82" s="35">
        <f t="shared" ref="I82:I89" si="16">TRUNC(H82*F82,2)</f>
        <v>199.25</v>
      </c>
    </row>
    <row r="83" spans="1:9" ht="31.5">
      <c r="A83" s="2" t="s">
        <v>289</v>
      </c>
      <c r="B83" s="2" t="s">
        <v>290</v>
      </c>
      <c r="C83" s="2" t="s">
        <v>52</v>
      </c>
      <c r="D83" s="2" t="s">
        <v>291</v>
      </c>
      <c r="E83" s="2" t="s">
        <v>132</v>
      </c>
      <c r="F83" s="39">
        <v>3</v>
      </c>
      <c r="G83" s="176">
        <v>48.7</v>
      </c>
      <c r="H83" s="176">
        <f t="shared" si="5"/>
        <v>61.61</v>
      </c>
      <c r="I83" s="35">
        <f t="shared" si="16"/>
        <v>184.83</v>
      </c>
    </row>
    <row r="84" spans="1:9" ht="47.25">
      <c r="A84" s="2" t="s">
        <v>292</v>
      </c>
      <c r="B84" s="2" t="s">
        <v>293</v>
      </c>
      <c r="C84" s="2" t="s">
        <v>52</v>
      </c>
      <c r="D84" s="2" t="s">
        <v>294</v>
      </c>
      <c r="E84" s="2" t="s">
        <v>132</v>
      </c>
      <c r="F84" s="39">
        <v>7</v>
      </c>
      <c r="G84" s="176">
        <v>49.71</v>
      </c>
      <c r="H84" s="176">
        <f t="shared" si="5"/>
        <v>62.89</v>
      </c>
      <c r="I84" s="35">
        <f t="shared" si="16"/>
        <v>440.23</v>
      </c>
    </row>
    <row r="85" spans="1:9" ht="31.5">
      <c r="A85" s="2" t="s">
        <v>295</v>
      </c>
      <c r="B85" s="2" t="s">
        <v>296</v>
      </c>
      <c r="C85" s="2" t="s">
        <v>52</v>
      </c>
      <c r="D85" s="2" t="s">
        <v>297</v>
      </c>
      <c r="E85" s="2" t="s">
        <v>132</v>
      </c>
      <c r="F85" s="39">
        <v>6</v>
      </c>
      <c r="G85" s="176">
        <v>16.63</v>
      </c>
      <c r="H85" s="176">
        <f t="shared" si="5"/>
        <v>21.04</v>
      </c>
      <c r="I85" s="35">
        <f t="shared" si="16"/>
        <v>126.24</v>
      </c>
    </row>
    <row r="86" spans="1:9" ht="47.25">
      <c r="A86" s="2" t="s">
        <v>298</v>
      </c>
      <c r="B86" s="2" t="s">
        <v>299</v>
      </c>
      <c r="C86" s="2" t="s">
        <v>52</v>
      </c>
      <c r="D86" s="2" t="s">
        <v>300</v>
      </c>
      <c r="E86" s="2" t="s">
        <v>172</v>
      </c>
      <c r="F86" s="39">
        <v>100</v>
      </c>
      <c r="G86" s="176">
        <v>8.9600000000000009</v>
      </c>
      <c r="H86" s="176">
        <f t="shared" si="5"/>
        <v>11.33</v>
      </c>
      <c r="I86" s="35">
        <f t="shared" si="16"/>
        <v>1133</v>
      </c>
    </row>
    <row r="87" spans="1:9" ht="31.5">
      <c r="A87" s="2" t="s">
        <v>301</v>
      </c>
      <c r="B87" s="2" t="s">
        <v>302</v>
      </c>
      <c r="C87" s="2" t="s">
        <v>88</v>
      </c>
      <c r="D87" s="2" t="s">
        <v>303</v>
      </c>
      <c r="E87" s="2" t="s">
        <v>110</v>
      </c>
      <c r="F87" s="39">
        <v>33</v>
      </c>
      <c r="G87" s="176">
        <v>89.99</v>
      </c>
      <c r="H87" s="176">
        <f t="shared" si="5"/>
        <v>113.85</v>
      </c>
      <c r="I87" s="35">
        <f t="shared" si="16"/>
        <v>3757.05</v>
      </c>
    </row>
    <row r="88" spans="1:9" ht="31.5">
      <c r="A88" s="2" t="s">
        <v>304</v>
      </c>
      <c r="B88" s="2" t="s">
        <v>305</v>
      </c>
      <c r="C88" s="2" t="s">
        <v>52</v>
      </c>
      <c r="D88" s="2" t="s">
        <v>306</v>
      </c>
      <c r="E88" s="2" t="s">
        <v>132</v>
      </c>
      <c r="F88" s="39">
        <v>1</v>
      </c>
      <c r="G88" s="176">
        <v>69.900000000000006</v>
      </c>
      <c r="H88" s="176">
        <f t="shared" si="5"/>
        <v>88.43</v>
      </c>
      <c r="I88" s="35">
        <f t="shared" si="16"/>
        <v>88.43</v>
      </c>
    </row>
    <row r="89" spans="1:9" ht="31.5">
      <c r="A89" s="2" t="s">
        <v>307</v>
      </c>
      <c r="B89" s="2" t="s">
        <v>308</v>
      </c>
      <c r="C89" s="2" t="s">
        <v>52</v>
      </c>
      <c r="D89" s="2" t="s">
        <v>309</v>
      </c>
      <c r="E89" s="2" t="s">
        <v>132</v>
      </c>
      <c r="F89" s="39">
        <v>2</v>
      </c>
      <c r="G89" s="176">
        <v>25.14</v>
      </c>
      <c r="H89" s="176">
        <f t="shared" si="5"/>
        <v>31.8</v>
      </c>
      <c r="I89" s="35">
        <f t="shared" si="16"/>
        <v>63.6</v>
      </c>
    </row>
    <row r="90" spans="1:9" ht="15.75">
      <c r="A90" s="171" t="s">
        <v>310</v>
      </c>
      <c r="B90" s="171"/>
      <c r="C90" s="171"/>
      <c r="D90" s="171" t="s">
        <v>311</v>
      </c>
      <c r="E90" s="171"/>
      <c r="F90" s="173"/>
      <c r="G90" s="175"/>
      <c r="H90" s="175"/>
      <c r="I90" s="34">
        <f>SUM(I91:I108)</f>
        <v>14251.340000000002</v>
      </c>
    </row>
    <row r="91" spans="1:9" ht="31.5">
      <c r="A91" s="2" t="s">
        <v>312</v>
      </c>
      <c r="B91" s="2" t="s">
        <v>313</v>
      </c>
      <c r="C91" s="2" t="s">
        <v>52</v>
      </c>
      <c r="D91" s="2" t="s">
        <v>314</v>
      </c>
      <c r="E91" s="2" t="s">
        <v>172</v>
      </c>
      <c r="F91" s="39">
        <v>51.4</v>
      </c>
      <c r="G91" s="176">
        <v>19.87</v>
      </c>
      <c r="H91" s="176">
        <f t="shared" si="5"/>
        <v>25.13</v>
      </c>
      <c r="I91" s="35">
        <f t="shared" ref="I91:I107" si="17">TRUNC(H91*F91,2)</f>
        <v>1291.68</v>
      </c>
    </row>
    <row r="92" spans="1:9" ht="47.25">
      <c r="A92" s="2" t="s">
        <v>315</v>
      </c>
      <c r="B92" s="2" t="s">
        <v>316</v>
      </c>
      <c r="C92" s="2" t="s">
        <v>52</v>
      </c>
      <c r="D92" s="2" t="s">
        <v>317</v>
      </c>
      <c r="E92" s="2" t="s">
        <v>132</v>
      </c>
      <c r="F92" s="39">
        <v>12</v>
      </c>
      <c r="G92" s="176">
        <v>7.97</v>
      </c>
      <c r="H92" s="176">
        <f t="shared" si="5"/>
        <v>10.08</v>
      </c>
      <c r="I92" s="35">
        <f t="shared" si="17"/>
        <v>120.96</v>
      </c>
    </row>
    <row r="93" spans="1:9" ht="47.25">
      <c r="A93" s="2" t="s">
        <v>318</v>
      </c>
      <c r="B93" s="2" t="s">
        <v>319</v>
      </c>
      <c r="C93" s="2" t="s">
        <v>52</v>
      </c>
      <c r="D93" s="2" t="s">
        <v>320</v>
      </c>
      <c r="E93" s="2" t="s">
        <v>132</v>
      </c>
      <c r="F93" s="39">
        <v>10</v>
      </c>
      <c r="G93" s="176">
        <v>13.8</v>
      </c>
      <c r="H93" s="176">
        <f t="shared" si="5"/>
        <v>17.45</v>
      </c>
      <c r="I93" s="35">
        <f t="shared" si="17"/>
        <v>174.5</v>
      </c>
    </row>
    <row r="94" spans="1:9" ht="31.5">
      <c r="A94" s="2" t="s">
        <v>321</v>
      </c>
      <c r="B94" s="2" t="s">
        <v>322</v>
      </c>
      <c r="C94" s="2" t="s">
        <v>52</v>
      </c>
      <c r="D94" s="2" t="s">
        <v>323</v>
      </c>
      <c r="E94" s="2" t="s">
        <v>132</v>
      </c>
      <c r="F94" s="39">
        <v>10</v>
      </c>
      <c r="G94" s="176">
        <v>11.02</v>
      </c>
      <c r="H94" s="176">
        <f t="shared" si="5"/>
        <v>13.94</v>
      </c>
      <c r="I94" s="35">
        <f t="shared" si="17"/>
        <v>139.4</v>
      </c>
    </row>
    <row r="95" spans="1:9" ht="47.25">
      <c r="A95" s="2" t="s">
        <v>324</v>
      </c>
      <c r="B95" s="2" t="s">
        <v>325</v>
      </c>
      <c r="C95" s="2" t="s">
        <v>52</v>
      </c>
      <c r="D95" s="2" t="s">
        <v>326</v>
      </c>
      <c r="E95" s="2" t="s">
        <v>172</v>
      </c>
      <c r="F95" s="39">
        <v>21.4</v>
      </c>
      <c r="G95" s="176">
        <v>6.59</v>
      </c>
      <c r="H95" s="176">
        <f t="shared" si="5"/>
        <v>8.33</v>
      </c>
      <c r="I95" s="35">
        <f t="shared" si="17"/>
        <v>178.26</v>
      </c>
    </row>
    <row r="96" spans="1:9" ht="47.25">
      <c r="A96" s="2" t="s">
        <v>327</v>
      </c>
      <c r="B96" s="2" t="s">
        <v>328</v>
      </c>
      <c r="C96" s="2" t="s">
        <v>52</v>
      </c>
      <c r="D96" s="2" t="s">
        <v>329</v>
      </c>
      <c r="E96" s="2" t="s">
        <v>172</v>
      </c>
      <c r="F96" s="39">
        <v>21.4</v>
      </c>
      <c r="G96" s="176">
        <v>13.12</v>
      </c>
      <c r="H96" s="176">
        <f t="shared" si="5"/>
        <v>16.59</v>
      </c>
      <c r="I96" s="35">
        <f t="shared" si="17"/>
        <v>355.02</v>
      </c>
    </row>
    <row r="97" spans="1:9" ht="31.5">
      <c r="A97" s="2" t="s">
        <v>330</v>
      </c>
      <c r="B97" s="2" t="s">
        <v>331</v>
      </c>
      <c r="C97" s="2" t="s">
        <v>52</v>
      </c>
      <c r="D97" s="2" t="s">
        <v>332</v>
      </c>
      <c r="E97" s="2" t="s">
        <v>132</v>
      </c>
      <c r="F97" s="39">
        <v>1</v>
      </c>
      <c r="G97" s="176">
        <v>896.26</v>
      </c>
      <c r="H97" s="176">
        <f t="shared" si="5"/>
        <v>1133.94</v>
      </c>
      <c r="I97" s="35">
        <f t="shared" si="17"/>
        <v>1133.94</v>
      </c>
    </row>
    <row r="98" spans="1:9" ht="31.5">
      <c r="A98" s="2" t="s">
        <v>333</v>
      </c>
      <c r="B98" s="2" t="s">
        <v>334</v>
      </c>
      <c r="C98" s="2" t="s">
        <v>52</v>
      </c>
      <c r="D98" s="2" t="s">
        <v>335</v>
      </c>
      <c r="E98" s="2" t="s">
        <v>132</v>
      </c>
      <c r="F98" s="39">
        <v>1</v>
      </c>
      <c r="G98" s="176">
        <v>409.9</v>
      </c>
      <c r="H98" s="176">
        <f t="shared" si="5"/>
        <v>518.6</v>
      </c>
      <c r="I98" s="35">
        <f t="shared" si="17"/>
        <v>518.6</v>
      </c>
    </row>
    <row r="99" spans="1:9" ht="78.75">
      <c r="A99" s="2" t="s">
        <v>336</v>
      </c>
      <c r="B99" s="2" t="s">
        <v>337</v>
      </c>
      <c r="C99" s="2" t="s">
        <v>52</v>
      </c>
      <c r="D99" s="2" t="s">
        <v>338</v>
      </c>
      <c r="E99" s="2" t="s">
        <v>132</v>
      </c>
      <c r="F99" s="39">
        <v>3</v>
      </c>
      <c r="G99" s="176">
        <v>981.73</v>
      </c>
      <c r="H99" s="176">
        <f t="shared" si="5"/>
        <v>1242.08</v>
      </c>
      <c r="I99" s="35">
        <f t="shared" si="17"/>
        <v>3726.24</v>
      </c>
    </row>
    <row r="100" spans="1:9" ht="63">
      <c r="A100" s="2" t="s">
        <v>339</v>
      </c>
      <c r="B100" s="2" t="s">
        <v>340</v>
      </c>
      <c r="C100" s="2" t="s">
        <v>52</v>
      </c>
      <c r="D100" s="2" t="s">
        <v>341</v>
      </c>
      <c r="E100" s="2" t="s">
        <v>132</v>
      </c>
      <c r="F100" s="39">
        <v>1</v>
      </c>
      <c r="G100" s="176">
        <v>639.25</v>
      </c>
      <c r="H100" s="176">
        <f t="shared" si="5"/>
        <v>808.77</v>
      </c>
      <c r="I100" s="35">
        <f t="shared" si="17"/>
        <v>808.77</v>
      </c>
    </row>
    <row r="101" spans="1:9" ht="63">
      <c r="A101" s="2" t="s">
        <v>342</v>
      </c>
      <c r="B101" s="2" t="s">
        <v>343</v>
      </c>
      <c r="C101" s="2" t="s">
        <v>52</v>
      </c>
      <c r="D101" s="2" t="s">
        <v>344</v>
      </c>
      <c r="E101" s="2" t="s">
        <v>132</v>
      </c>
      <c r="F101" s="39">
        <v>1</v>
      </c>
      <c r="G101" s="176">
        <v>554.21</v>
      </c>
      <c r="H101" s="176">
        <f t="shared" si="5"/>
        <v>701.18</v>
      </c>
      <c r="I101" s="35">
        <f t="shared" si="17"/>
        <v>701.18</v>
      </c>
    </row>
    <row r="102" spans="1:9" ht="31.5">
      <c r="A102" s="2" t="s">
        <v>345</v>
      </c>
      <c r="B102" s="2" t="s">
        <v>346</v>
      </c>
      <c r="C102" s="2" t="s">
        <v>52</v>
      </c>
      <c r="D102" s="2" t="s">
        <v>347</v>
      </c>
      <c r="E102" s="2" t="s">
        <v>132</v>
      </c>
      <c r="F102" s="39">
        <v>2</v>
      </c>
      <c r="G102" s="176">
        <v>542.09</v>
      </c>
      <c r="H102" s="176">
        <f t="shared" si="5"/>
        <v>685.85</v>
      </c>
      <c r="I102" s="35">
        <f t="shared" si="17"/>
        <v>1371.7</v>
      </c>
    </row>
    <row r="103" spans="1:9" ht="31.5">
      <c r="A103" s="2" t="s">
        <v>348</v>
      </c>
      <c r="B103" s="2" t="s">
        <v>349</v>
      </c>
      <c r="C103" s="2" t="s">
        <v>52</v>
      </c>
      <c r="D103" s="2" t="s">
        <v>350</v>
      </c>
      <c r="E103" s="2" t="s">
        <v>132</v>
      </c>
      <c r="F103" s="39">
        <v>2</v>
      </c>
      <c r="G103" s="176">
        <v>102.76</v>
      </c>
      <c r="H103" s="176">
        <f t="shared" si="5"/>
        <v>130.01</v>
      </c>
      <c r="I103" s="35">
        <f t="shared" si="17"/>
        <v>260.02</v>
      </c>
    </row>
    <row r="104" spans="1:9" ht="31.5">
      <c r="A104" s="2" t="s">
        <v>351</v>
      </c>
      <c r="B104" s="2" t="s">
        <v>352</v>
      </c>
      <c r="C104" s="2" t="s">
        <v>52</v>
      </c>
      <c r="D104" s="2" t="s">
        <v>353</v>
      </c>
      <c r="E104" s="2" t="s">
        <v>132</v>
      </c>
      <c r="F104" s="39">
        <v>1</v>
      </c>
      <c r="G104" s="176">
        <v>59.72</v>
      </c>
      <c r="H104" s="176">
        <f t="shared" si="5"/>
        <v>75.55</v>
      </c>
      <c r="I104" s="35">
        <f t="shared" si="17"/>
        <v>75.55</v>
      </c>
    </row>
    <row r="105" spans="1:9" ht="31.5">
      <c r="A105" s="2" t="s">
        <v>354</v>
      </c>
      <c r="B105" s="2" t="s">
        <v>355</v>
      </c>
      <c r="C105" s="2" t="s">
        <v>52</v>
      </c>
      <c r="D105" s="2" t="s">
        <v>356</v>
      </c>
      <c r="E105" s="2" t="s">
        <v>132</v>
      </c>
      <c r="F105" s="39">
        <v>5</v>
      </c>
      <c r="G105" s="176">
        <v>158.19999999999999</v>
      </c>
      <c r="H105" s="176">
        <f t="shared" si="5"/>
        <v>200.15</v>
      </c>
      <c r="I105" s="35">
        <f t="shared" si="17"/>
        <v>1000.75</v>
      </c>
    </row>
    <row r="106" spans="1:9" ht="47.25">
      <c r="A106" s="2" t="s">
        <v>357</v>
      </c>
      <c r="B106" s="2" t="s">
        <v>358</v>
      </c>
      <c r="C106" s="2" t="s">
        <v>52</v>
      </c>
      <c r="D106" s="2" t="s">
        <v>359</v>
      </c>
      <c r="E106" s="2" t="s">
        <v>132</v>
      </c>
      <c r="F106" s="39">
        <v>1</v>
      </c>
      <c r="G106" s="176">
        <v>714.88</v>
      </c>
      <c r="H106" s="176">
        <f t="shared" ref="H106:H112" si="18">TRUNC(G106*1.2652,2)</f>
        <v>904.46</v>
      </c>
      <c r="I106" s="35">
        <f t="shared" si="17"/>
        <v>904.46</v>
      </c>
    </row>
    <row r="107" spans="1:9" ht="15.75">
      <c r="A107" s="2" t="s">
        <v>360</v>
      </c>
      <c r="B107" s="2" t="s">
        <v>361</v>
      </c>
      <c r="C107" s="2" t="s">
        <v>88</v>
      </c>
      <c r="D107" s="2" t="s">
        <v>362</v>
      </c>
      <c r="E107" s="2" t="s">
        <v>110</v>
      </c>
      <c r="F107" s="39">
        <v>3</v>
      </c>
      <c r="G107" s="176">
        <v>67.95</v>
      </c>
      <c r="H107" s="176">
        <f t="shared" si="18"/>
        <v>85.97</v>
      </c>
      <c r="I107" s="35">
        <f t="shared" si="17"/>
        <v>257.91000000000003</v>
      </c>
    </row>
    <row r="108" spans="1:9" ht="47.25">
      <c r="A108" s="2" t="s">
        <v>363</v>
      </c>
      <c r="B108" s="2" t="s">
        <v>364</v>
      </c>
      <c r="C108" s="2" t="s">
        <v>52</v>
      </c>
      <c r="D108" s="2" t="s">
        <v>365</v>
      </c>
      <c r="E108" s="2" t="s">
        <v>172</v>
      </c>
      <c r="F108" s="39">
        <v>30</v>
      </c>
      <c r="G108" s="176">
        <v>32.47</v>
      </c>
      <c r="H108" s="176">
        <f t="shared" si="18"/>
        <v>41.08</v>
      </c>
      <c r="I108" s="35">
        <f t="shared" ref="I108" si="19">TRUNC(H108*F108,2)</f>
        <v>1232.4000000000001</v>
      </c>
    </row>
    <row r="109" spans="1:9" ht="15.75">
      <c r="A109" s="171" t="s">
        <v>366</v>
      </c>
      <c r="B109" s="171"/>
      <c r="C109" s="171"/>
      <c r="D109" s="171" t="s">
        <v>112</v>
      </c>
      <c r="E109" s="171"/>
      <c r="F109" s="173"/>
      <c r="G109" s="175"/>
      <c r="H109" s="175"/>
      <c r="I109" s="34">
        <f>SUM(I110:I112)</f>
        <v>22264.87</v>
      </c>
    </row>
    <row r="110" spans="1:9" ht="47.25">
      <c r="A110" s="2" t="s">
        <v>367</v>
      </c>
      <c r="B110" s="2" t="s">
        <v>368</v>
      </c>
      <c r="C110" s="2" t="s">
        <v>52</v>
      </c>
      <c r="D110" s="2" t="s">
        <v>369</v>
      </c>
      <c r="E110" s="2" t="s">
        <v>132</v>
      </c>
      <c r="F110" s="39">
        <v>6</v>
      </c>
      <c r="G110" s="176">
        <v>2602.14</v>
      </c>
      <c r="H110" s="176">
        <f t="shared" si="18"/>
        <v>3292.22</v>
      </c>
      <c r="I110" s="35">
        <f t="shared" ref="I110:I112" si="20">TRUNC(H110*F110,2)</f>
        <v>19753.32</v>
      </c>
    </row>
    <row r="111" spans="1:9" ht="47.25">
      <c r="A111" s="2" t="s">
        <v>370</v>
      </c>
      <c r="B111" s="2" t="s">
        <v>371</v>
      </c>
      <c r="C111" s="2" t="s">
        <v>52</v>
      </c>
      <c r="D111" s="2" t="s">
        <v>372</v>
      </c>
      <c r="E111" s="2" t="s">
        <v>132</v>
      </c>
      <c r="F111" s="39">
        <v>11</v>
      </c>
      <c r="G111" s="176">
        <v>70.83</v>
      </c>
      <c r="H111" s="176">
        <f t="shared" si="18"/>
        <v>89.61</v>
      </c>
      <c r="I111" s="35">
        <f t="shared" si="20"/>
        <v>985.71</v>
      </c>
    </row>
    <row r="112" spans="1:9" ht="15.75">
      <c r="A112" s="2" t="s">
        <v>373</v>
      </c>
      <c r="B112" s="2" t="s">
        <v>374</v>
      </c>
      <c r="C112" s="2" t="s">
        <v>52</v>
      </c>
      <c r="D112" s="2" t="s">
        <v>375</v>
      </c>
      <c r="E112" s="2" t="s">
        <v>132</v>
      </c>
      <c r="F112" s="39">
        <v>1</v>
      </c>
      <c r="G112" s="176">
        <v>1206.01</v>
      </c>
      <c r="H112" s="176">
        <f t="shared" si="18"/>
        <v>1525.84</v>
      </c>
      <c r="I112" s="35">
        <f t="shared" si="20"/>
        <v>1525.84</v>
      </c>
    </row>
    <row r="113" spans="1:10" ht="15.75">
      <c r="A113" s="65" t="s">
        <v>18</v>
      </c>
      <c r="B113" s="66"/>
      <c r="C113" s="66"/>
      <c r="D113" s="66"/>
      <c r="E113" s="66"/>
      <c r="F113" s="66"/>
      <c r="G113" s="67"/>
      <c r="H113" s="68">
        <f>J122</f>
        <v>321918.60000000003</v>
      </c>
      <c r="I113" s="68"/>
      <c r="J113" s="37" t="e">
        <f>SUM(I12,I16,I18,#REF!,#REF!,#REF!,#REF!,#REF!,#REF!,#REF!)</f>
        <v>#REF!</v>
      </c>
    </row>
    <row r="114" spans="1:10" ht="73.5" customHeight="1">
      <c r="A114" s="69" t="s">
        <v>377</v>
      </c>
      <c r="B114" s="69"/>
      <c r="C114" s="69"/>
      <c r="D114" s="69"/>
      <c r="E114" s="69"/>
      <c r="F114" s="69"/>
      <c r="G114" s="69"/>
      <c r="H114" s="69"/>
      <c r="I114" s="69"/>
      <c r="J114" s="1">
        <f>SUM(I37,I35,I33,I31,I29,I25,I21,I19,I12)</f>
        <v>68232.540000000008</v>
      </c>
    </row>
    <row r="115" spans="1:10" ht="28.5" customHeight="1">
      <c r="A115" s="48" t="s">
        <v>378</v>
      </c>
      <c r="B115" s="48"/>
      <c r="C115" s="48"/>
      <c r="D115" s="48"/>
      <c r="E115" s="48"/>
      <c r="F115" s="48"/>
      <c r="G115" s="48"/>
      <c r="H115" s="48"/>
      <c r="I115" s="48"/>
    </row>
    <row r="116" spans="1:10">
      <c r="A116" s="40" t="s">
        <v>71</v>
      </c>
      <c r="B116" s="63"/>
      <c r="C116" s="63"/>
      <c r="D116" s="63"/>
      <c r="E116" s="63"/>
      <c r="F116" s="63"/>
      <c r="G116" s="63"/>
      <c r="H116" s="63"/>
      <c r="I116" s="63"/>
    </row>
    <row r="117" spans="1:10">
      <c r="A117" s="63"/>
      <c r="B117" s="63"/>
      <c r="C117" s="63"/>
      <c r="D117" s="63"/>
      <c r="E117" s="63"/>
      <c r="F117" s="63"/>
      <c r="G117" s="63"/>
      <c r="H117" s="63"/>
      <c r="I117" s="63"/>
    </row>
    <row r="118" spans="1:10">
      <c r="A118" s="63"/>
      <c r="B118" s="63"/>
      <c r="C118" s="63"/>
      <c r="D118" s="63"/>
      <c r="E118" s="63"/>
      <c r="F118" s="63"/>
      <c r="G118" s="63"/>
      <c r="H118" s="63"/>
      <c r="I118" s="63"/>
    </row>
    <row r="119" spans="1:10">
      <c r="A119" s="63"/>
      <c r="B119" s="63"/>
      <c r="C119" s="63"/>
      <c r="D119" s="63"/>
      <c r="E119" s="63"/>
      <c r="F119" s="63"/>
      <c r="G119" s="63"/>
      <c r="H119" s="63"/>
      <c r="I119" s="63"/>
    </row>
    <row r="120" spans="1:10">
      <c r="A120" s="63"/>
      <c r="B120" s="63"/>
      <c r="C120" s="63"/>
      <c r="D120" s="63"/>
      <c r="E120" s="63"/>
      <c r="F120" s="63"/>
      <c r="G120" s="63"/>
      <c r="H120" s="63"/>
      <c r="I120" s="63"/>
    </row>
    <row r="121" spans="1:10">
      <c r="A121" s="63"/>
      <c r="B121" s="63"/>
      <c r="C121" s="63"/>
      <c r="D121" s="63"/>
      <c r="E121" s="63"/>
      <c r="F121" s="63"/>
      <c r="G121" s="63"/>
      <c r="H121" s="63"/>
      <c r="I121" s="63"/>
    </row>
    <row r="122" spans="1:10">
      <c r="J122" s="37">
        <f>I12+I21+I23+I26+I35+I40+I46+I51+I57+I62+I72+I90+I109</f>
        <v>321918.60000000003</v>
      </c>
    </row>
  </sheetData>
  <autoFilter ref="A11:I122" xr:uid="{CE34AA45-3C46-459B-8377-2C7B4C687E47}"/>
  <mergeCells count="13">
    <mergeCell ref="A1:G6"/>
    <mergeCell ref="H1:I6"/>
    <mergeCell ref="H7:I8"/>
    <mergeCell ref="H9:I9"/>
    <mergeCell ref="A7:G7"/>
    <mergeCell ref="A8:G8"/>
    <mergeCell ref="A9:G9"/>
    <mergeCell ref="A116:I121"/>
    <mergeCell ref="A10:I10"/>
    <mergeCell ref="A113:G113"/>
    <mergeCell ref="H113:I113"/>
    <mergeCell ref="A114:I114"/>
    <mergeCell ref="A115:I115"/>
  </mergeCells>
  <phoneticPr fontId="29" type="noConversion"/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6" fitToHeight="0" orientation="portrait" r:id="rId1"/>
  <headerFooter scaleWithDoc="0">
    <oddHeader>&amp;L&amp;G&amp;C
&amp;G&amp;R
&amp;G</oddHeader>
    <oddFooter>&amp;C&amp;"Cambria,Regular"PREFEITURA MUNICIPAL DE MARAIAL – SECRETARIA DE INFRAESTRUTURA
Rua Dr. Jose Higino, 80, Centro, Maraial-PE, CEP 55405-000 | CNPJ 10.193.332/0001-93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CA57-DB26-4A9B-9E68-DAAE3D50316D}">
  <dimension ref="A1:J22"/>
  <sheetViews>
    <sheetView showOutlineSymbols="0" view="pageBreakPreview" topLeftCell="A2" zoomScale="60" zoomScaleNormal="70" workbookViewId="0">
      <selection activeCell="A15" sqref="A15:D15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9" customWidth="1"/>
    <col min="6" max="6" width="13" style="174" bestFit="1" customWidth="1"/>
    <col min="7" max="7" width="17" style="36" customWidth="1"/>
    <col min="8" max="8" width="16.875" style="36" customWidth="1"/>
    <col min="9" max="9" width="20.5" style="28" bestFit="1" customWidth="1"/>
    <col min="10" max="10" width="15.75" bestFit="1" customWidth="1"/>
    <col min="12" max="12" width="14.75" bestFit="1" customWidth="1"/>
  </cols>
  <sheetData>
    <row r="1" spans="1:10" ht="21.75" customHeight="1">
      <c r="A1" s="70" t="s">
        <v>379</v>
      </c>
      <c r="B1" s="70"/>
      <c r="C1" s="70"/>
      <c r="D1" s="70"/>
      <c r="E1" s="70"/>
      <c r="F1" s="70"/>
      <c r="G1" s="70"/>
      <c r="H1" s="114"/>
      <c r="I1" s="115"/>
      <c r="J1" s="115"/>
    </row>
    <row r="2" spans="1:10" ht="21.75" customHeight="1">
      <c r="A2" s="70"/>
      <c r="B2" s="70"/>
      <c r="C2" s="70"/>
      <c r="D2" s="70"/>
      <c r="E2" s="70"/>
      <c r="F2" s="70"/>
      <c r="G2" s="70"/>
      <c r="H2" s="114"/>
      <c r="I2" s="115"/>
      <c r="J2" s="115"/>
    </row>
    <row r="3" spans="1:10" ht="21.75" customHeight="1">
      <c r="A3" s="70"/>
      <c r="B3" s="70"/>
      <c r="C3" s="70"/>
      <c r="D3" s="70"/>
      <c r="E3" s="70"/>
      <c r="F3" s="70"/>
      <c r="G3" s="70"/>
      <c r="H3" s="114"/>
      <c r="I3" s="115"/>
      <c r="J3" s="115"/>
    </row>
    <row r="4" spans="1:10" ht="21.75" customHeight="1">
      <c r="A4" s="70"/>
      <c r="B4" s="70"/>
      <c r="C4" s="70"/>
      <c r="D4" s="70"/>
      <c r="E4" s="70"/>
      <c r="F4" s="70"/>
      <c r="G4" s="70"/>
      <c r="H4" s="114"/>
      <c r="I4" s="115"/>
      <c r="J4" s="115"/>
    </row>
    <row r="5" spans="1:10" ht="21.75" customHeight="1">
      <c r="A5" s="70"/>
      <c r="B5" s="70"/>
      <c r="C5" s="70"/>
      <c r="D5" s="70"/>
      <c r="E5" s="70"/>
      <c r="F5" s="70"/>
      <c r="G5" s="70"/>
      <c r="H5" s="114"/>
      <c r="I5" s="115"/>
      <c r="J5" s="115"/>
    </row>
    <row r="6" spans="1:10" ht="21.75" customHeight="1">
      <c r="A6" s="70"/>
      <c r="B6" s="70"/>
      <c r="C6" s="70"/>
      <c r="D6" s="70"/>
      <c r="E6" s="70"/>
      <c r="F6" s="70"/>
      <c r="G6" s="70"/>
      <c r="H6" s="114"/>
      <c r="I6" s="115"/>
      <c r="J6" s="115"/>
    </row>
    <row r="7" spans="1:10" ht="61.5" customHeight="1">
      <c r="A7" s="49" t="s">
        <v>118</v>
      </c>
      <c r="B7" s="50"/>
      <c r="C7" s="50"/>
      <c r="D7" s="50"/>
      <c r="E7" s="50"/>
      <c r="F7" s="50"/>
      <c r="G7" s="51"/>
      <c r="H7" s="187" t="s">
        <v>376</v>
      </c>
      <c r="I7" s="188"/>
      <c r="J7" s="188"/>
    </row>
    <row r="8" spans="1:10" ht="34.5" customHeight="1">
      <c r="A8" s="49" t="s">
        <v>119</v>
      </c>
      <c r="B8" s="50"/>
      <c r="C8" s="50"/>
      <c r="D8" s="50"/>
      <c r="E8" s="50"/>
      <c r="F8" s="50"/>
      <c r="G8" s="51"/>
      <c r="H8" s="187"/>
      <c r="I8" s="188"/>
      <c r="J8" s="188"/>
    </row>
    <row r="9" spans="1:10" ht="25.5" customHeight="1">
      <c r="A9" s="78" t="s">
        <v>72</v>
      </c>
      <c r="B9" s="79"/>
      <c r="C9" s="79"/>
      <c r="D9" s="79"/>
      <c r="E9" s="79"/>
      <c r="F9" s="79"/>
      <c r="G9" s="80"/>
      <c r="H9" s="189" t="s">
        <v>76</v>
      </c>
      <c r="I9" s="190"/>
      <c r="J9" s="190"/>
    </row>
    <row r="10" spans="1:10" ht="18">
      <c r="A10" s="191" t="s">
        <v>385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ht="30" customHeight="1">
      <c r="A11" s="9"/>
      <c r="B11" s="9" t="s">
        <v>1</v>
      </c>
      <c r="C11" s="9" t="s">
        <v>2</v>
      </c>
      <c r="D11" s="9" t="s">
        <v>3</v>
      </c>
      <c r="E11" s="179" t="s">
        <v>386</v>
      </c>
      <c r="F11" s="179"/>
      <c r="G11" s="9" t="s">
        <v>4</v>
      </c>
      <c r="H11" s="9" t="s">
        <v>5</v>
      </c>
      <c r="I11" s="180" t="s">
        <v>6</v>
      </c>
      <c r="J11" s="180" t="s">
        <v>8</v>
      </c>
    </row>
    <row r="12" spans="1:10" ht="31.5">
      <c r="A12" s="22" t="s">
        <v>387</v>
      </c>
      <c r="B12" s="22" t="s">
        <v>395</v>
      </c>
      <c r="C12" s="22" t="s">
        <v>388</v>
      </c>
      <c r="D12" s="22" t="s">
        <v>136</v>
      </c>
      <c r="E12" s="181" t="s">
        <v>389</v>
      </c>
      <c r="F12" s="181"/>
      <c r="G12" s="22" t="s">
        <v>139</v>
      </c>
      <c r="H12" s="182">
        <v>1</v>
      </c>
      <c r="I12" s="183">
        <f>H12*J12</f>
        <v>6944.91</v>
      </c>
      <c r="J12" s="183">
        <f>SUM(J13:J14)</f>
        <v>6944.91</v>
      </c>
    </row>
    <row r="13" spans="1:10" ht="47.25">
      <c r="A13" s="29" t="s">
        <v>390</v>
      </c>
      <c r="B13" s="29" t="s">
        <v>391</v>
      </c>
      <c r="C13" s="29" t="s">
        <v>52</v>
      </c>
      <c r="D13" s="29" t="s">
        <v>392</v>
      </c>
      <c r="E13" s="184" t="s">
        <v>389</v>
      </c>
      <c r="F13" s="184"/>
      <c r="G13" s="29" t="s">
        <v>139</v>
      </c>
      <c r="H13" s="185">
        <v>0.2</v>
      </c>
      <c r="I13" s="186">
        <v>18188.59</v>
      </c>
      <c r="J13" s="186">
        <f>TRUNC(I13*H13,2)</f>
        <v>3637.71</v>
      </c>
    </row>
    <row r="14" spans="1:10" ht="47.25">
      <c r="A14" s="29" t="s">
        <v>390</v>
      </c>
      <c r="B14" s="29" t="s">
        <v>393</v>
      </c>
      <c r="C14" s="29" t="s">
        <v>52</v>
      </c>
      <c r="D14" s="29" t="s">
        <v>394</v>
      </c>
      <c r="E14" s="184" t="s">
        <v>389</v>
      </c>
      <c r="F14" s="184"/>
      <c r="G14" s="29" t="s">
        <v>139</v>
      </c>
      <c r="H14" s="185">
        <v>0.6</v>
      </c>
      <c r="I14" s="186">
        <v>5512</v>
      </c>
      <c r="J14" s="186">
        <f>TRUNC(I14*H14,2)</f>
        <v>3307.2</v>
      </c>
    </row>
    <row r="15" spans="1:10" ht="28.5" customHeight="1">
      <c r="A15" s="48" t="s">
        <v>378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14.25" customHeight="1">
      <c r="A16" s="40" t="s">
        <v>71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4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4.2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4.2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>
      <c r="J22" s="37" t="e">
        <f>I12+#REF!+#REF!+#REF!+#REF!+#REF!+#REF!+#REF!+#REF!+#REF!+#REF!+#REF!+#REF!</f>
        <v>#REF!</v>
      </c>
    </row>
  </sheetData>
  <autoFilter ref="A11:I22" xr:uid="{CE34AA45-3C46-459B-8377-2C7B4C687E47}"/>
  <mergeCells count="14">
    <mergeCell ref="A16:J21"/>
    <mergeCell ref="H7:J8"/>
    <mergeCell ref="H9:J9"/>
    <mergeCell ref="A10:J10"/>
    <mergeCell ref="H1:J6"/>
    <mergeCell ref="A15:J15"/>
    <mergeCell ref="E11:F11"/>
    <mergeCell ref="E12:F12"/>
    <mergeCell ref="E13:F13"/>
    <mergeCell ref="E14:F14"/>
    <mergeCell ref="A1:G6"/>
    <mergeCell ref="A7:G7"/>
    <mergeCell ref="A8:G8"/>
    <mergeCell ref="A9:G9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2" fitToHeight="0" orientation="portrait" r:id="rId1"/>
  <headerFooter scaleWithDoc="0">
    <oddHeader>&amp;L&amp;G&amp;C
&amp;G&amp;R
&amp;G</oddHeader>
    <oddFooter>&amp;C&amp;"Cambria,Regular"PREFEITURA MUNICIPAL DE MARAIAL – SECRETARIA DE INFRAESTRUTURA
Rua Dr. Jose Higino, 80, Centro, Maraial-PE, CEP 55405-000 | CNPJ 10.193.332/0001-93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0188-0AFE-4ACB-8F50-6A2B4A35C309}">
  <dimension ref="A1:J42"/>
  <sheetViews>
    <sheetView showOutlineSymbols="0" view="pageBreakPreview" zoomScale="60" zoomScaleNormal="70" workbookViewId="0">
      <selection activeCell="A15" sqref="A15:D15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11.125" bestFit="1" customWidth="1"/>
    <col min="6" max="6" width="13" style="1" bestFit="1" customWidth="1"/>
    <col min="7" max="7" width="17" style="28" customWidth="1"/>
    <col min="8" max="8" width="14.375" style="28" customWidth="1"/>
    <col min="9" max="9" width="16.625" style="28" customWidth="1"/>
    <col min="10" max="10" width="12.25" bestFit="1" customWidth="1"/>
  </cols>
  <sheetData>
    <row r="1" spans="1:10" ht="21.75" customHeight="1">
      <c r="A1" s="177" t="s">
        <v>380</v>
      </c>
      <c r="B1" s="70"/>
      <c r="C1" s="70"/>
      <c r="D1" s="70"/>
      <c r="E1" s="70"/>
      <c r="F1" s="70"/>
      <c r="G1" s="70"/>
      <c r="H1" s="114"/>
      <c r="I1" s="115"/>
      <c r="J1" s="115"/>
    </row>
    <row r="2" spans="1:10" ht="21.75" customHeight="1">
      <c r="A2" s="70"/>
      <c r="B2" s="70"/>
      <c r="C2" s="70"/>
      <c r="D2" s="70"/>
      <c r="E2" s="70"/>
      <c r="F2" s="70"/>
      <c r="G2" s="70"/>
      <c r="H2" s="114"/>
      <c r="I2" s="115"/>
      <c r="J2" s="115"/>
    </row>
    <row r="3" spans="1:10" ht="21.75" customHeight="1">
      <c r="A3" s="70"/>
      <c r="B3" s="70"/>
      <c r="C3" s="70"/>
      <c r="D3" s="70"/>
      <c r="E3" s="70"/>
      <c r="F3" s="70"/>
      <c r="G3" s="70"/>
      <c r="H3" s="114"/>
      <c r="I3" s="115"/>
      <c r="J3" s="115"/>
    </row>
    <row r="4" spans="1:10" ht="21.75" customHeight="1">
      <c r="A4" s="70"/>
      <c r="B4" s="70"/>
      <c r="C4" s="70"/>
      <c r="D4" s="70"/>
      <c r="E4" s="70"/>
      <c r="F4" s="70"/>
      <c r="G4" s="70"/>
      <c r="H4" s="114"/>
      <c r="I4" s="115"/>
      <c r="J4" s="115"/>
    </row>
    <row r="5" spans="1:10" ht="21.75" customHeight="1">
      <c r="A5" s="70"/>
      <c r="B5" s="70"/>
      <c r="C5" s="70"/>
      <c r="D5" s="70"/>
      <c r="E5" s="70"/>
      <c r="F5" s="70"/>
      <c r="G5" s="70"/>
      <c r="H5" s="114"/>
      <c r="I5" s="115"/>
      <c r="J5" s="115"/>
    </row>
    <row r="6" spans="1:10" ht="21.75" customHeight="1">
      <c r="A6" s="113"/>
      <c r="B6" s="113"/>
      <c r="C6" s="113"/>
      <c r="D6" s="113"/>
      <c r="E6" s="113"/>
      <c r="F6" s="113"/>
      <c r="G6" s="113"/>
      <c r="H6" s="114"/>
      <c r="I6" s="115"/>
      <c r="J6" s="115"/>
    </row>
    <row r="7" spans="1:10" ht="70.5" customHeight="1">
      <c r="A7" s="118" t="str">
        <f>'ORC DES'!A7:D7</f>
        <v>OBJETO: CONTRATAÇÃO DE EMPRESA DE ENGENHARIA PARA EXECUÇÃO DE REFORMA DO PRÉDIO ONDE FUNCIONARÁ UMA CRECHE, LOCALIZADO NA RUA MANOEL NUNES VIANA, SN, ZONA URBANA, MUNICIPIO DE MARAIAL/PE.</v>
      </c>
      <c r="B7" s="118"/>
      <c r="C7" s="118"/>
      <c r="D7" s="118"/>
      <c r="E7" s="118"/>
      <c r="F7" s="118"/>
      <c r="G7" s="118"/>
      <c r="H7" s="116" t="str">
        <f>'ORC DES'!E7:I8</f>
        <v>SINAPI - 11/2024 - Pernambuco; SEINFRA - CE 028; ORSE - SE 12/2024 E COMPOSIÇÃO PRÓPRIA (DESONERADA)</v>
      </c>
      <c r="I7" s="116"/>
      <c r="J7" s="116"/>
    </row>
    <row r="8" spans="1:10" ht="48.75" customHeight="1">
      <c r="A8" s="118" t="str">
        <f>'ORC DES'!A8:D8</f>
        <v>LOCAL: RUA MANOEL NUNES VIANA, SN, ZONA URBANA, MUNICIPIO DE MARAIAL/PE.</v>
      </c>
      <c r="B8" s="118"/>
      <c r="C8" s="118"/>
      <c r="D8" s="118"/>
      <c r="E8" s="118"/>
      <c r="F8" s="118"/>
      <c r="G8" s="118"/>
      <c r="H8" s="116"/>
      <c r="I8" s="116"/>
      <c r="J8" s="116"/>
    </row>
    <row r="9" spans="1:10" ht="25.5" customHeight="1">
      <c r="A9" s="118" t="str">
        <f>'ORC DES'!A9:D9</f>
        <v>CIDADE: MARAIAL/PE</v>
      </c>
      <c r="B9" s="118"/>
      <c r="C9" s="118"/>
      <c r="D9" s="118"/>
      <c r="E9" s="118"/>
      <c r="F9" s="118"/>
      <c r="G9" s="118"/>
      <c r="H9" s="117" t="str">
        <f>'ORC DES'!F9:I9</f>
        <v xml:space="preserve"> BDI 26,52%</v>
      </c>
      <c r="I9" s="117"/>
      <c r="J9" s="117"/>
    </row>
    <row r="10" spans="1:10" s="3" customFormat="1" ht="36" customHeight="1">
      <c r="A10" s="95" t="s">
        <v>11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0" s="3" customFormat="1" ht="28.5" customHeight="1">
      <c r="A11" s="96" t="s">
        <v>19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s="3" customFormat="1" ht="34.5" customHeight="1">
      <c r="A12" s="97" t="s">
        <v>20</v>
      </c>
      <c r="B12" s="97"/>
      <c r="C12" s="97"/>
      <c r="D12" s="97"/>
      <c r="E12" s="97"/>
      <c r="F12" s="97"/>
      <c r="G12" s="97"/>
      <c r="H12" s="99" t="s">
        <v>21</v>
      </c>
      <c r="I12" s="100"/>
      <c r="J12" s="101"/>
    </row>
    <row r="13" spans="1:10" s="3" customFormat="1" ht="34.5" customHeight="1">
      <c r="A13" s="98" t="s">
        <v>114</v>
      </c>
      <c r="B13" s="98"/>
      <c r="C13" s="98"/>
      <c r="D13" s="98"/>
      <c r="E13" s="98"/>
      <c r="F13" s="98"/>
      <c r="G13" s="98"/>
      <c r="H13" s="98" t="s">
        <v>22</v>
      </c>
      <c r="I13" s="98"/>
      <c r="J13" s="98"/>
    </row>
    <row r="14" spans="1:10" s="3" customFormat="1" ht="15.75">
      <c r="A14" s="102"/>
      <c r="B14" s="103"/>
      <c r="C14" s="103"/>
      <c r="D14" s="103"/>
      <c r="E14" s="103"/>
      <c r="F14" s="103"/>
      <c r="G14" s="103"/>
      <c r="H14" s="103"/>
      <c r="I14" s="103"/>
      <c r="J14" s="104"/>
    </row>
    <row r="15" spans="1:10" s="3" customFormat="1" ht="27.75" customHeight="1">
      <c r="A15" s="105" t="s">
        <v>23</v>
      </c>
      <c r="B15" s="106"/>
      <c r="C15" s="106"/>
      <c r="D15" s="106"/>
      <c r="E15" s="106"/>
      <c r="F15" s="106"/>
      <c r="G15" s="106"/>
      <c r="H15" s="107"/>
      <c r="I15" s="108">
        <v>0.6</v>
      </c>
      <c r="J15" s="109"/>
    </row>
    <row r="16" spans="1:10" s="3" customFormat="1" ht="27.75" customHeight="1">
      <c r="A16" s="105" t="s">
        <v>24</v>
      </c>
      <c r="B16" s="106"/>
      <c r="C16" s="106"/>
      <c r="D16" s="106"/>
      <c r="E16" s="106"/>
      <c r="F16" s="106"/>
      <c r="G16" s="106"/>
      <c r="H16" s="107"/>
      <c r="I16" s="110">
        <v>0.05</v>
      </c>
      <c r="J16" s="111"/>
    </row>
    <row r="17" spans="1:10" s="3" customFormat="1" ht="15.75">
      <c r="A17" s="92"/>
      <c r="B17" s="93"/>
      <c r="C17" s="93"/>
      <c r="D17" s="93"/>
      <c r="E17" s="93"/>
      <c r="F17" s="93"/>
      <c r="G17" s="93"/>
      <c r="H17" s="93"/>
      <c r="I17" s="93"/>
      <c r="J17" s="94"/>
    </row>
    <row r="18" spans="1:10" s="3" customFormat="1" ht="15.75">
      <c r="A18" s="83" t="s">
        <v>25</v>
      </c>
      <c r="B18" s="84"/>
      <c r="C18" s="84"/>
      <c r="D18" s="85"/>
      <c r="E18" s="4" t="s">
        <v>26</v>
      </c>
      <c r="F18" s="83" t="s">
        <v>27</v>
      </c>
      <c r="G18" s="84"/>
      <c r="H18" s="84"/>
      <c r="I18" s="85"/>
      <c r="J18" s="5" t="s">
        <v>28</v>
      </c>
    </row>
    <row r="19" spans="1:10" s="3" customFormat="1" ht="15.75">
      <c r="A19" s="87"/>
      <c r="B19" s="88"/>
      <c r="C19" s="88"/>
      <c r="D19" s="88"/>
      <c r="E19" s="88"/>
      <c r="F19" s="88"/>
      <c r="G19" s="88"/>
      <c r="H19" s="88"/>
      <c r="I19" s="88"/>
      <c r="J19" s="89"/>
    </row>
    <row r="20" spans="1:10" s="3" customFormat="1" ht="37.5" customHeight="1">
      <c r="A20" s="90" t="s">
        <v>29</v>
      </c>
      <c r="B20" s="90"/>
      <c r="C20" s="90"/>
      <c r="D20" s="90"/>
      <c r="E20" s="6" t="s">
        <v>12</v>
      </c>
      <c r="F20" s="86">
        <v>3.5000000000000003E-2</v>
      </c>
      <c r="G20" s="86"/>
      <c r="H20" s="86"/>
      <c r="I20" s="86"/>
      <c r="J20" s="7" t="s">
        <v>30</v>
      </c>
    </row>
    <row r="21" spans="1:10" s="3" customFormat="1" ht="37.5" customHeight="1">
      <c r="A21" s="90" t="s">
        <v>31</v>
      </c>
      <c r="B21" s="90"/>
      <c r="C21" s="90"/>
      <c r="D21" s="90"/>
      <c r="E21" s="6" t="s">
        <v>32</v>
      </c>
      <c r="F21" s="86">
        <v>8.0000000000000002E-3</v>
      </c>
      <c r="G21" s="86"/>
      <c r="H21" s="86"/>
      <c r="I21" s="86"/>
      <c r="J21" s="7" t="s">
        <v>30</v>
      </c>
    </row>
    <row r="22" spans="1:10" s="3" customFormat="1" ht="37.5" customHeight="1">
      <c r="A22" s="90" t="s">
        <v>33</v>
      </c>
      <c r="B22" s="90"/>
      <c r="C22" s="90"/>
      <c r="D22" s="90"/>
      <c r="E22" s="6" t="s">
        <v>13</v>
      </c>
      <c r="F22" s="86">
        <v>9.7000000000000003E-3</v>
      </c>
      <c r="G22" s="86"/>
      <c r="H22" s="86"/>
      <c r="I22" s="86"/>
      <c r="J22" s="7" t="s">
        <v>30</v>
      </c>
    </row>
    <row r="23" spans="1:10" s="3" customFormat="1" ht="37.5" customHeight="1">
      <c r="A23" s="90" t="s">
        <v>34</v>
      </c>
      <c r="B23" s="90"/>
      <c r="C23" s="90"/>
      <c r="D23" s="90"/>
      <c r="E23" s="6" t="s">
        <v>14</v>
      </c>
      <c r="F23" s="86">
        <v>5.8999999999999999E-3</v>
      </c>
      <c r="G23" s="86"/>
      <c r="H23" s="86"/>
      <c r="I23" s="86"/>
      <c r="J23" s="7" t="s">
        <v>30</v>
      </c>
    </row>
    <row r="24" spans="1:10" s="3" customFormat="1" ht="37.5" customHeight="1">
      <c r="A24" s="90" t="s">
        <v>35</v>
      </c>
      <c r="B24" s="90"/>
      <c r="C24" s="90"/>
      <c r="D24" s="90"/>
      <c r="E24" s="6" t="s">
        <v>15</v>
      </c>
      <c r="F24" s="86">
        <v>6.1600000000000002E-2</v>
      </c>
      <c r="G24" s="86"/>
      <c r="H24" s="86"/>
      <c r="I24" s="86"/>
      <c r="J24" s="7" t="s">
        <v>30</v>
      </c>
    </row>
    <row r="25" spans="1:10" s="3" customFormat="1" ht="37.5" customHeight="1">
      <c r="A25" s="90" t="s">
        <v>36</v>
      </c>
      <c r="B25" s="90"/>
      <c r="C25" s="90"/>
      <c r="D25" s="90"/>
      <c r="E25" s="6" t="s">
        <v>37</v>
      </c>
      <c r="F25" s="86">
        <v>3.6499999999999998E-2</v>
      </c>
      <c r="G25" s="86"/>
      <c r="H25" s="86"/>
      <c r="I25" s="86"/>
      <c r="J25" s="7" t="s">
        <v>30</v>
      </c>
    </row>
    <row r="26" spans="1:10" s="3" customFormat="1" ht="37.5" customHeight="1">
      <c r="A26" s="90" t="s">
        <v>38</v>
      </c>
      <c r="B26" s="90"/>
      <c r="C26" s="90"/>
      <c r="D26" s="90"/>
      <c r="E26" s="6" t="s">
        <v>16</v>
      </c>
      <c r="F26" s="86">
        <v>0.03</v>
      </c>
      <c r="G26" s="86"/>
      <c r="H26" s="86"/>
      <c r="I26" s="86"/>
      <c r="J26" s="7" t="s">
        <v>30</v>
      </c>
    </row>
    <row r="27" spans="1:10" s="3" customFormat="1" ht="37.5" customHeight="1">
      <c r="A27" s="90" t="s">
        <v>39</v>
      </c>
      <c r="B27" s="90"/>
      <c r="C27" s="90"/>
      <c r="D27" s="90"/>
      <c r="E27" s="6" t="s">
        <v>17</v>
      </c>
      <c r="F27" s="86">
        <v>4.4999999999999998E-2</v>
      </c>
      <c r="G27" s="86"/>
      <c r="H27" s="86"/>
      <c r="I27" s="86"/>
      <c r="J27" s="7" t="s">
        <v>30</v>
      </c>
    </row>
    <row r="28" spans="1:10" s="3" customFormat="1" ht="37.5" customHeight="1">
      <c r="A28" s="112" t="s">
        <v>41</v>
      </c>
      <c r="B28" s="112"/>
      <c r="C28" s="112"/>
      <c r="D28" s="112"/>
      <c r="E28" s="4" t="s">
        <v>42</v>
      </c>
      <c r="F28" s="91">
        <f>((((1+F20+F21+F22)*(1+F23)*(1+F24))/(1-F25-F26-F27))-1)</f>
        <v>0.26521085344738338</v>
      </c>
      <c r="G28" s="91"/>
      <c r="H28" s="91"/>
      <c r="I28" s="91"/>
      <c r="J28" s="8" t="s">
        <v>40</v>
      </c>
    </row>
    <row r="29" spans="1:10" s="3" customFormat="1" ht="15.75">
      <c r="A29" s="87"/>
      <c r="B29" s="88"/>
      <c r="C29" s="88"/>
      <c r="D29" s="88"/>
      <c r="E29" s="88"/>
      <c r="F29" s="88"/>
      <c r="G29" s="88"/>
      <c r="H29" s="88"/>
      <c r="I29" s="88"/>
      <c r="J29" s="89"/>
    </row>
    <row r="30" spans="1:10" s="3" customFormat="1" ht="182.2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0" s="3" customFormat="1" ht="54" customHeight="1">
      <c r="A31" s="90" t="s">
        <v>67</v>
      </c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28.5" customHeight="1">
      <c r="A32" s="48" t="str">
        <f>'ORC DES'!A115:I115</f>
        <v>MARAIAL/PE, 26 DE DEZEMBRO DE 2024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>
      <c r="A33" s="81" t="str">
        <f>'ORC DES'!A116</f>
        <v>MARCELO ADRIANO DE BARROS
ENGENHEIRO FISCAL DO MUNICIPIO DE MARAIAL/PE
CREA PE 182093801-8</v>
      </c>
      <c r="B33" s="81"/>
      <c r="C33" s="81"/>
      <c r="D33" s="81"/>
      <c r="E33" s="81"/>
      <c r="F33" s="81"/>
      <c r="G33" s="81"/>
      <c r="H33" s="81"/>
      <c r="I33" s="81"/>
      <c r="J33" s="81"/>
    </row>
    <row r="34" spans="1:10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0">
      <c r="A35" s="82"/>
      <c r="B35" s="82"/>
      <c r="C35" s="82"/>
      <c r="D35" s="82"/>
      <c r="E35" s="82"/>
      <c r="F35" s="82"/>
      <c r="G35" s="82"/>
      <c r="H35" s="82"/>
      <c r="I35" s="82"/>
      <c r="J35" s="82"/>
    </row>
    <row r="36" spans="1:10">
      <c r="A36" s="82"/>
      <c r="B36" s="82"/>
      <c r="C36" s="82"/>
      <c r="D36" s="82"/>
      <c r="E36" s="82"/>
      <c r="F36" s="82"/>
      <c r="G36" s="82"/>
      <c r="H36" s="82"/>
      <c r="I36" s="82"/>
      <c r="J36" s="82"/>
    </row>
    <row r="37" spans="1:10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0">
      <c r="A38" s="82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2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>
      <c r="A42" s="82"/>
      <c r="B42" s="82"/>
      <c r="C42" s="82"/>
      <c r="D42" s="82"/>
      <c r="E42" s="82"/>
      <c r="F42" s="82"/>
      <c r="G42" s="82"/>
      <c r="H42" s="82"/>
      <c r="I42" s="82"/>
      <c r="J42" s="82"/>
    </row>
  </sheetData>
  <mergeCells count="45">
    <mergeCell ref="A1:G6"/>
    <mergeCell ref="H1:J6"/>
    <mergeCell ref="H7:J8"/>
    <mergeCell ref="H9:J9"/>
    <mergeCell ref="A7:G7"/>
    <mergeCell ref="A8:G8"/>
    <mergeCell ref="A9:G9"/>
    <mergeCell ref="A27:D27"/>
    <mergeCell ref="A28:D28"/>
    <mergeCell ref="A18:D18"/>
    <mergeCell ref="A19:J19"/>
    <mergeCell ref="A20:D20"/>
    <mergeCell ref="A21:D21"/>
    <mergeCell ref="A22:D22"/>
    <mergeCell ref="A23:D23"/>
    <mergeCell ref="A24:D24"/>
    <mergeCell ref="A25:D25"/>
    <mergeCell ref="A17:J17"/>
    <mergeCell ref="A10:J10"/>
    <mergeCell ref="A11:J11"/>
    <mergeCell ref="A12:G12"/>
    <mergeCell ref="A13:G13"/>
    <mergeCell ref="H13:J13"/>
    <mergeCell ref="H12:J12"/>
    <mergeCell ref="A14:J14"/>
    <mergeCell ref="A15:H15"/>
    <mergeCell ref="I15:J15"/>
    <mergeCell ref="A16:H16"/>
    <mergeCell ref="I16:J16"/>
    <mergeCell ref="A33:J42"/>
    <mergeCell ref="F18:I18"/>
    <mergeCell ref="F20:I20"/>
    <mergeCell ref="F21:I21"/>
    <mergeCell ref="F22:I22"/>
    <mergeCell ref="F23:I23"/>
    <mergeCell ref="A32:J32"/>
    <mergeCell ref="A29:J29"/>
    <mergeCell ref="A30:J30"/>
    <mergeCell ref="A31:J31"/>
    <mergeCell ref="F24:I24"/>
    <mergeCell ref="F25:I25"/>
    <mergeCell ref="F26:I26"/>
    <mergeCell ref="F27:I27"/>
    <mergeCell ref="F28:I28"/>
    <mergeCell ref="A26:D26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4" fitToHeight="0" orientation="portrait" r:id="rId1"/>
  <headerFooter scaleWithDoc="0">
    <oddHeader>&amp;L&amp;G&amp;C
&amp;G&amp;R
&amp;G</oddHeader>
    <oddFooter>&amp;C&amp;"Cambria,Regular"PREFEITURA MUNICIPAL DE MARAIAL – SECRETARIA DE EDUCAÇÃO
Rua Dr. Jose Higino, 80, Centro, Maraial-PE, CEP 55405-000 | CNPJ 30.790.005/0001-26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3F03-47BA-4131-8FD4-0F5AEB36EE0F}">
  <dimension ref="A1:J122"/>
  <sheetViews>
    <sheetView tabSelected="1" showOutlineSymbols="0" view="pageBreakPreview" topLeftCell="A57" zoomScale="60" zoomScaleNormal="70" workbookViewId="0">
      <selection activeCell="D59" sqref="D59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9" customWidth="1"/>
    <col min="6" max="6" width="13" style="174" bestFit="1" customWidth="1"/>
    <col min="7" max="7" width="17" style="36" customWidth="1"/>
    <col min="8" max="8" width="16.875" style="36" customWidth="1"/>
    <col min="9" max="9" width="20.5" style="28" bestFit="1" customWidth="1"/>
    <col min="10" max="10" width="14.75" bestFit="1" customWidth="1"/>
    <col min="12" max="12" width="14.75" bestFit="1" customWidth="1"/>
  </cols>
  <sheetData>
    <row r="1" spans="1:10" ht="21.75" customHeight="1">
      <c r="A1" s="70" t="s">
        <v>379</v>
      </c>
      <c r="B1" s="70"/>
      <c r="C1" s="70"/>
      <c r="D1" s="70"/>
      <c r="E1" s="70"/>
      <c r="F1" s="70"/>
      <c r="G1" s="70"/>
      <c r="H1" s="71"/>
      <c r="I1" s="71"/>
    </row>
    <row r="2" spans="1:10" ht="21.75" customHeight="1">
      <c r="A2" s="70"/>
      <c r="B2" s="70"/>
      <c r="C2" s="70"/>
      <c r="D2" s="70"/>
      <c r="E2" s="70"/>
      <c r="F2" s="70"/>
      <c r="G2" s="70"/>
      <c r="H2" s="71"/>
      <c r="I2" s="71"/>
    </row>
    <row r="3" spans="1:10" ht="21.75" customHeight="1">
      <c r="A3" s="70"/>
      <c r="B3" s="70"/>
      <c r="C3" s="70"/>
      <c r="D3" s="70"/>
      <c r="E3" s="70"/>
      <c r="F3" s="70"/>
      <c r="G3" s="70"/>
      <c r="H3" s="71"/>
      <c r="I3" s="71"/>
    </row>
    <row r="4" spans="1:10" ht="21.75" customHeight="1">
      <c r="A4" s="70"/>
      <c r="B4" s="70"/>
      <c r="C4" s="70"/>
      <c r="D4" s="70"/>
      <c r="E4" s="70"/>
      <c r="F4" s="70"/>
      <c r="G4" s="70"/>
      <c r="H4" s="71"/>
      <c r="I4" s="71"/>
    </row>
    <row r="5" spans="1:10" ht="21.75" customHeight="1">
      <c r="A5" s="70"/>
      <c r="B5" s="70"/>
      <c r="C5" s="70"/>
      <c r="D5" s="70"/>
      <c r="E5" s="70"/>
      <c r="F5" s="70"/>
      <c r="G5" s="70"/>
      <c r="H5" s="71"/>
      <c r="I5" s="71"/>
    </row>
    <row r="6" spans="1:10" ht="21.75" customHeight="1">
      <c r="A6" s="70"/>
      <c r="B6" s="70"/>
      <c r="C6" s="70"/>
      <c r="D6" s="70"/>
      <c r="E6" s="70"/>
      <c r="F6" s="70"/>
      <c r="G6" s="70"/>
      <c r="H6" s="71"/>
      <c r="I6" s="71"/>
    </row>
    <row r="7" spans="1:10" ht="61.5" customHeight="1">
      <c r="A7" s="49" t="s">
        <v>118</v>
      </c>
      <c r="B7" s="50"/>
      <c r="C7" s="50"/>
      <c r="D7" s="50"/>
      <c r="E7" s="50"/>
      <c r="F7" s="50"/>
      <c r="G7" s="51"/>
      <c r="H7" s="72" t="s">
        <v>382</v>
      </c>
      <c r="I7" s="73"/>
    </row>
    <row r="8" spans="1:10" ht="34.5" customHeight="1">
      <c r="A8" s="49" t="s">
        <v>119</v>
      </c>
      <c r="B8" s="50"/>
      <c r="C8" s="50"/>
      <c r="D8" s="50"/>
      <c r="E8" s="50"/>
      <c r="F8" s="50"/>
      <c r="G8" s="51"/>
      <c r="H8" s="74"/>
      <c r="I8" s="75"/>
    </row>
    <row r="9" spans="1:10" ht="25.5" customHeight="1">
      <c r="A9" s="78" t="s">
        <v>72</v>
      </c>
      <c r="B9" s="79"/>
      <c r="C9" s="79"/>
      <c r="D9" s="79"/>
      <c r="E9" s="79"/>
      <c r="F9" s="79"/>
      <c r="G9" s="80"/>
      <c r="H9" s="76" t="s">
        <v>115</v>
      </c>
      <c r="I9" s="77"/>
    </row>
    <row r="10" spans="1:10" ht="18">
      <c r="A10" s="64" t="s">
        <v>9</v>
      </c>
      <c r="B10" s="64"/>
      <c r="C10" s="64"/>
      <c r="D10" s="64"/>
      <c r="E10" s="64"/>
      <c r="F10" s="64"/>
      <c r="G10" s="64"/>
      <c r="H10" s="64"/>
      <c r="I10" s="64"/>
    </row>
    <row r="11" spans="1:10" ht="30" customHeight="1">
      <c r="A11" s="31" t="s">
        <v>0</v>
      </c>
      <c r="B11" s="31" t="s">
        <v>1</v>
      </c>
      <c r="C11" s="31" t="s">
        <v>2</v>
      </c>
      <c r="D11" s="31" t="s">
        <v>3</v>
      </c>
      <c r="E11" s="31" t="s">
        <v>4</v>
      </c>
      <c r="F11" s="172" t="s">
        <v>5</v>
      </c>
      <c r="G11" s="33" t="s">
        <v>6</v>
      </c>
      <c r="H11" s="33" t="s">
        <v>7</v>
      </c>
      <c r="I11" s="32" t="s">
        <v>8</v>
      </c>
    </row>
    <row r="12" spans="1:10" ht="15.75">
      <c r="A12" s="171" t="s">
        <v>73</v>
      </c>
      <c r="B12" s="171"/>
      <c r="C12" s="171"/>
      <c r="D12" s="171" t="s">
        <v>77</v>
      </c>
      <c r="E12" s="171"/>
      <c r="F12" s="173"/>
      <c r="G12" s="175"/>
      <c r="H12" s="175"/>
      <c r="I12" s="34">
        <f>SUM(I13:I20)</f>
        <v>13799.470000000001</v>
      </c>
    </row>
    <row r="13" spans="1:10" ht="31.5">
      <c r="A13" s="2" t="s">
        <v>74</v>
      </c>
      <c r="B13" s="2" t="s">
        <v>78</v>
      </c>
      <c r="C13" s="2" t="s">
        <v>52</v>
      </c>
      <c r="D13" s="2" t="s">
        <v>75</v>
      </c>
      <c r="E13" s="2" t="s">
        <v>66</v>
      </c>
      <c r="F13" s="39">
        <v>8</v>
      </c>
      <c r="G13" s="176">
        <v>462.26</v>
      </c>
      <c r="H13" s="176">
        <f>TRUNC(G13*1.2042,2)</f>
        <v>556.65</v>
      </c>
      <c r="I13" s="35">
        <f>TRUNC(H13*F13,2)</f>
        <v>4453.2</v>
      </c>
    </row>
    <row r="14" spans="1:10" ht="15.75">
      <c r="A14" s="2" t="s">
        <v>79</v>
      </c>
      <c r="B14" s="2" t="s">
        <v>120</v>
      </c>
      <c r="C14" s="2" t="s">
        <v>52</v>
      </c>
      <c r="D14" s="2" t="s">
        <v>121</v>
      </c>
      <c r="E14" s="2" t="s">
        <v>66</v>
      </c>
      <c r="F14" s="39">
        <v>92.7</v>
      </c>
      <c r="G14" s="176">
        <v>1.93</v>
      </c>
      <c r="H14" s="176">
        <f t="shared" ref="H14:H20" si="0">TRUNC(G14*1.2042,2)</f>
        <v>2.3199999999999998</v>
      </c>
      <c r="I14" s="35">
        <f t="shared" ref="I14:I20" si="1">TRUNC(H14*F14,2)</f>
        <v>215.06</v>
      </c>
    </row>
    <row r="15" spans="1:10" ht="31.5">
      <c r="A15" s="2" t="s">
        <v>80</v>
      </c>
      <c r="B15" s="2" t="s">
        <v>81</v>
      </c>
      <c r="C15" s="2" t="s">
        <v>52</v>
      </c>
      <c r="D15" s="2" t="s">
        <v>82</v>
      </c>
      <c r="E15" s="2" t="s">
        <v>53</v>
      </c>
      <c r="F15" s="39">
        <v>5.94</v>
      </c>
      <c r="G15" s="176">
        <v>55.59</v>
      </c>
      <c r="H15" s="176">
        <f t="shared" si="0"/>
        <v>66.94</v>
      </c>
      <c r="I15" s="35">
        <f t="shared" si="1"/>
        <v>397.62</v>
      </c>
    </row>
    <row r="16" spans="1:10" ht="31.5">
      <c r="A16" s="2" t="s">
        <v>83</v>
      </c>
      <c r="B16" s="2" t="s">
        <v>122</v>
      </c>
      <c r="C16" s="2" t="s">
        <v>52</v>
      </c>
      <c r="D16" s="2" t="s">
        <v>123</v>
      </c>
      <c r="E16" s="2" t="s">
        <v>66</v>
      </c>
      <c r="F16" s="39">
        <v>290.02</v>
      </c>
      <c r="G16" s="176">
        <v>11.2</v>
      </c>
      <c r="H16" s="176">
        <f t="shared" si="0"/>
        <v>13.48</v>
      </c>
      <c r="I16" s="35">
        <f t="shared" si="1"/>
        <v>3909.46</v>
      </c>
      <c r="J16" s="37">
        <f>(F16+F20)</f>
        <v>297.14999999999998</v>
      </c>
    </row>
    <row r="17" spans="1:9" ht="31.5">
      <c r="A17" s="2" t="s">
        <v>84</v>
      </c>
      <c r="B17" s="2" t="s">
        <v>124</v>
      </c>
      <c r="C17" s="2" t="s">
        <v>52</v>
      </c>
      <c r="D17" s="2" t="s">
        <v>125</v>
      </c>
      <c r="E17" s="2" t="s">
        <v>66</v>
      </c>
      <c r="F17" s="39">
        <v>112.9</v>
      </c>
      <c r="G17" s="176">
        <v>22.35</v>
      </c>
      <c r="H17" s="176">
        <f t="shared" si="0"/>
        <v>26.91</v>
      </c>
      <c r="I17" s="35">
        <f t="shared" si="1"/>
        <v>3038.13</v>
      </c>
    </row>
    <row r="18" spans="1:9" ht="15.75">
      <c r="A18" s="2" t="s">
        <v>85</v>
      </c>
      <c r="B18" s="2" t="s">
        <v>126</v>
      </c>
      <c r="C18" s="2" t="s">
        <v>127</v>
      </c>
      <c r="D18" s="2" t="s">
        <v>128</v>
      </c>
      <c r="E18" s="2" t="s">
        <v>66</v>
      </c>
      <c r="F18" s="39">
        <v>1.5</v>
      </c>
      <c r="G18" s="176">
        <v>9.42</v>
      </c>
      <c r="H18" s="176">
        <f t="shared" si="0"/>
        <v>11.34</v>
      </c>
      <c r="I18" s="35">
        <f t="shared" si="1"/>
        <v>17.010000000000002</v>
      </c>
    </row>
    <row r="19" spans="1:9" ht="31.5">
      <c r="A19" s="2" t="s">
        <v>129</v>
      </c>
      <c r="B19" s="2" t="s">
        <v>130</v>
      </c>
      <c r="C19" s="2" t="s">
        <v>52</v>
      </c>
      <c r="D19" s="2" t="s">
        <v>131</v>
      </c>
      <c r="E19" s="2" t="s">
        <v>132</v>
      </c>
      <c r="F19" s="39">
        <v>6</v>
      </c>
      <c r="G19" s="176">
        <v>12.34</v>
      </c>
      <c r="H19" s="176">
        <f t="shared" si="0"/>
        <v>14.85</v>
      </c>
      <c r="I19" s="35">
        <f t="shared" si="1"/>
        <v>89.1</v>
      </c>
    </row>
    <row r="20" spans="1:9" ht="31.5">
      <c r="A20" s="2" t="s">
        <v>133</v>
      </c>
      <c r="B20" s="2" t="s">
        <v>134</v>
      </c>
      <c r="C20" s="2" t="s">
        <v>52</v>
      </c>
      <c r="D20" s="2" t="s">
        <v>135</v>
      </c>
      <c r="E20" s="2" t="s">
        <v>53</v>
      </c>
      <c r="F20" s="39">
        <v>7.13</v>
      </c>
      <c r="G20" s="176">
        <v>195.66</v>
      </c>
      <c r="H20" s="176">
        <f t="shared" si="0"/>
        <v>235.61</v>
      </c>
      <c r="I20" s="35">
        <f t="shared" si="1"/>
        <v>1679.89</v>
      </c>
    </row>
    <row r="21" spans="1:9" ht="15.75">
      <c r="A21" s="171" t="s">
        <v>86</v>
      </c>
      <c r="B21" s="171"/>
      <c r="C21" s="171"/>
      <c r="D21" s="171" t="s">
        <v>136</v>
      </c>
      <c r="E21" s="171"/>
      <c r="F21" s="173"/>
      <c r="G21" s="175"/>
      <c r="H21" s="175"/>
      <c r="I21" s="34">
        <f>I22</f>
        <v>28908.63</v>
      </c>
    </row>
    <row r="22" spans="1:9" ht="15.75">
      <c r="A22" s="2" t="s">
        <v>87</v>
      </c>
      <c r="B22" s="2" t="s">
        <v>137</v>
      </c>
      <c r="C22" s="2" t="s">
        <v>138</v>
      </c>
      <c r="D22" s="2" t="s">
        <v>136</v>
      </c>
      <c r="E22" s="2" t="s">
        <v>139</v>
      </c>
      <c r="F22" s="39">
        <v>3</v>
      </c>
      <c r="G22" s="176">
        <v>8002.17</v>
      </c>
      <c r="H22" s="176">
        <f>TRUNC(G22*1.2042,2)</f>
        <v>9636.2099999999991</v>
      </c>
      <c r="I22" s="35">
        <f t="shared" ref="I22:I25" si="2">TRUNC(H22*F22,2)</f>
        <v>28908.63</v>
      </c>
    </row>
    <row r="23" spans="1:9" ht="15.75">
      <c r="A23" s="171" t="s">
        <v>89</v>
      </c>
      <c r="B23" s="171"/>
      <c r="C23" s="171"/>
      <c r="D23" s="171" t="s">
        <v>140</v>
      </c>
      <c r="E23" s="171"/>
      <c r="F23" s="173"/>
      <c r="G23" s="175"/>
      <c r="H23" s="175"/>
      <c r="I23" s="34">
        <f>I24+I25</f>
        <v>13875.18</v>
      </c>
    </row>
    <row r="24" spans="1:9" ht="31.5">
      <c r="A24" s="2" t="s">
        <v>90</v>
      </c>
      <c r="B24" s="2" t="s">
        <v>141</v>
      </c>
      <c r="C24" s="2" t="s">
        <v>52</v>
      </c>
      <c r="D24" s="2" t="s">
        <v>142</v>
      </c>
      <c r="E24" s="2" t="s">
        <v>53</v>
      </c>
      <c r="F24" s="39">
        <v>138.52799999999999</v>
      </c>
      <c r="G24" s="176">
        <v>78.180000000000007</v>
      </c>
      <c r="H24" s="176">
        <f t="shared" ref="H24:H25" si="3">TRUNC(G24*1.2042,2)</f>
        <v>94.14</v>
      </c>
      <c r="I24" s="35">
        <f t="shared" si="2"/>
        <v>13041.02</v>
      </c>
    </row>
    <row r="25" spans="1:9" ht="15.75">
      <c r="A25" s="2" t="s">
        <v>93</v>
      </c>
      <c r="B25" s="2" t="s">
        <v>143</v>
      </c>
      <c r="C25" s="2" t="s">
        <v>52</v>
      </c>
      <c r="D25" s="2" t="s">
        <v>144</v>
      </c>
      <c r="E25" s="2" t="s">
        <v>53</v>
      </c>
      <c r="F25" s="39">
        <v>8.32</v>
      </c>
      <c r="G25" s="176">
        <v>83.26</v>
      </c>
      <c r="H25" s="176">
        <f t="shared" si="3"/>
        <v>100.26</v>
      </c>
      <c r="I25" s="35">
        <f t="shared" si="2"/>
        <v>834.16</v>
      </c>
    </row>
    <row r="26" spans="1:9" ht="15.75">
      <c r="A26" s="171" t="s">
        <v>94</v>
      </c>
      <c r="B26" s="171"/>
      <c r="C26" s="171"/>
      <c r="D26" s="171" t="s">
        <v>145</v>
      </c>
      <c r="E26" s="171"/>
      <c r="F26" s="173"/>
      <c r="G26" s="175"/>
      <c r="H26" s="175"/>
      <c r="I26" s="34">
        <f>SUM(I27:I34)</f>
        <v>19674.490000000005</v>
      </c>
    </row>
    <row r="27" spans="1:9" ht="31.5">
      <c r="A27" s="2" t="s">
        <v>95</v>
      </c>
      <c r="B27" s="2" t="s">
        <v>146</v>
      </c>
      <c r="C27" s="2" t="s">
        <v>52</v>
      </c>
      <c r="D27" s="2" t="s">
        <v>147</v>
      </c>
      <c r="E27" s="2" t="s">
        <v>66</v>
      </c>
      <c r="F27" s="39">
        <v>8.32</v>
      </c>
      <c r="G27" s="176">
        <v>39.36</v>
      </c>
      <c r="H27" s="176">
        <f t="shared" ref="H27:H34" si="4">TRUNC(G27*1.2042,2)</f>
        <v>47.39</v>
      </c>
      <c r="I27" s="35">
        <f t="shared" ref="I27:I34" si="5">TRUNC(H27*F27,2)</f>
        <v>394.28</v>
      </c>
    </row>
    <row r="28" spans="1:9" ht="47.25">
      <c r="A28" s="2" t="s">
        <v>98</v>
      </c>
      <c r="B28" s="2" t="s">
        <v>148</v>
      </c>
      <c r="C28" s="2" t="s">
        <v>52</v>
      </c>
      <c r="D28" s="2" t="s">
        <v>149</v>
      </c>
      <c r="E28" s="2" t="s">
        <v>66</v>
      </c>
      <c r="F28" s="39">
        <v>41.6</v>
      </c>
      <c r="G28" s="176">
        <v>133.87</v>
      </c>
      <c r="H28" s="176">
        <f t="shared" si="4"/>
        <v>161.19999999999999</v>
      </c>
      <c r="I28" s="35">
        <f t="shared" si="5"/>
        <v>6705.92</v>
      </c>
    </row>
    <row r="29" spans="1:9" ht="47.25">
      <c r="A29" s="2" t="s">
        <v>99</v>
      </c>
      <c r="B29" s="2" t="s">
        <v>150</v>
      </c>
      <c r="C29" s="2" t="s">
        <v>52</v>
      </c>
      <c r="D29" s="2" t="s">
        <v>151</v>
      </c>
      <c r="E29" s="2" t="s">
        <v>152</v>
      </c>
      <c r="F29" s="39">
        <v>222.12</v>
      </c>
      <c r="G29" s="176">
        <v>13.33</v>
      </c>
      <c r="H29" s="176">
        <f t="shared" si="4"/>
        <v>16.05</v>
      </c>
      <c r="I29" s="35">
        <f t="shared" si="5"/>
        <v>3565.02</v>
      </c>
    </row>
    <row r="30" spans="1:9" ht="31.5">
      <c r="A30" s="2" t="s">
        <v>153</v>
      </c>
      <c r="B30" s="2" t="s">
        <v>154</v>
      </c>
      <c r="C30" s="2" t="s">
        <v>52</v>
      </c>
      <c r="D30" s="2" t="s">
        <v>155</v>
      </c>
      <c r="E30" s="2" t="s">
        <v>53</v>
      </c>
      <c r="F30" s="39">
        <v>8.32</v>
      </c>
      <c r="G30" s="176">
        <v>692.59</v>
      </c>
      <c r="H30" s="176">
        <f t="shared" si="4"/>
        <v>834.01</v>
      </c>
      <c r="I30" s="35">
        <f t="shared" si="5"/>
        <v>6938.96</v>
      </c>
    </row>
    <row r="31" spans="1:9" ht="47.25">
      <c r="A31" s="2" t="s">
        <v>156</v>
      </c>
      <c r="B31" s="2" t="s">
        <v>157</v>
      </c>
      <c r="C31" s="2" t="s">
        <v>52</v>
      </c>
      <c r="D31" s="2" t="s">
        <v>158</v>
      </c>
      <c r="E31" s="2" t="s">
        <v>53</v>
      </c>
      <c r="F31" s="39">
        <v>0.62</v>
      </c>
      <c r="G31" s="176">
        <v>662.09</v>
      </c>
      <c r="H31" s="176">
        <f t="shared" si="4"/>
        <v>797.28</v>
      </c>
      <c r="I31" s="35">
        <f t="shared" si="5"/>
        <v>494.31</v>
      </c>
    </row>
    <row r="32" spans="1:9" ht="63">
      <c r="A32" s="2" t="s">
        <v>159</v>
      </c>
      <c r="B32" s="2" t="s">
        <v>160</v>
      </c>
      <c r="C32" s="2" t="s">
        <v>52</v>
      </c>
      <c r="D32" s="2" t="s">
        <v>161</v>
      </c>
      <c r="E32" s="2" t="s">
        <v>66</v>
      </c>
      <c r="F32" s="39">
        <v>6</v>
      </c>
      <c r="G32" s="176">
        <v>53.64</v>
      </c>
      <c r="H32" s="176">
        <f t="shared" si="4"/>
        <v>64.59</v>
      </c>
      <c r="I32" s="35">
        <f t="shared" si="5"/>
        <v>387.54</v>
      </c>
    </row>
    <row r="33" spans="1:9" ht="47.25">
      <c r="A33" s="2" t="s">
        <v>162</v>
      </c>
      <c r="B33" s="2" t="s">
        <v>163</v>
      </c>
      <c r="C33" s="2" t="s">
        <v>52</v>
      </c>
      <c r="D33" s="2" t="s">
        <v>164</v>
      </c>
      <c r="E33" s="2" t="s">
        <v>152</v>
      </c>
      <c r="F33" s="39">
        <v>61.7</v>
      </c>
      <c r="G33" s="176">
        <v>11.72</v>
      </c>
      <c r="H33" s="176">
        <f t="shared" si="4"/>
        <v>14.11</v>
      </c>
      <c r="I33" s="35">
        <f t="shared" si="5"/>
        <v>870.58</v>
      </c>
    </row>
    <row r="34" spans="1:9" ht="31.5">
      <c r="A34" s="2" t="s">
        <v>165</v>
      </c>
      <c r="B34" s="2" t="s">
        <v>166</v>
      </c>
      <c r="C34" s="2" t="s">
        <v>52</v>
      </c>
      <c r="D34" s="2" t="s">
        <v>167</v>
      </c>
      <c r="E34" s="2" t="s">
        <v>53</v>
      </c>
      <c r="F34" s="39">
        <v>0.3</v>
      </c>
      <c r="G34" s="176">
        <v>879.95</v>
      </c>
      <c r="H34" s="176">
        <f t="shared" si="4"/>
        <v>1059.6300000000001</v>
      </c>
      <c r="I34" s="35">
        <f t="shared" si="5"/>
        <v>317.88</v>
      </c>
    </row>
    <row r="35" spans="1:9" ht="15.75">
      <c r="A35" s="171" t="s">
        <v>101</v>
      </c>
      <c r="B35" s="171"/>
      <c r="C35" s="171"/>
      <c r="D35" s="171" t="s">
        <v>168</v>
      </c>
      <c r="E35" s="171"/>
      <c r="F35" s="173"/>
      <c r="G35" s="175"/>
      <c r="H35" s="175"/>
      <c r="I35" s="34">
        <f>SUM(I36:I39)</f>
        <v>19344.580000000002</v>
      </c>
    </row>
    <row r="36" spans="1:9" ht="47.25">
      <c r="A36" s="2" t="s">
        <v>102</v>
      </c>
      <c r="B36" s="2" t="s">
        <v>91</v>
      </c>
      <c r="C36" s="2" t="s">
        <v>52</v>
      </c>
      <c r="D36" s="2" t="s">
        <v>92</v>
      </c>
      <c r="E36" s="2" t="s">
        <v>66</v>
      </c>
      <c r="F36" s="39">
        <v>59.18</v>
      </c>
      <c r="G36" s="176">
        <v>87.69</v>
      </c>
      <c r="H36" s="176">
        <f t="shared" ref="H36:H39" si="6">TRUNC(G36*1.2042,2)</f>
        <v>105.59</v>
      </c>
      <c r="I36" s="35">
        <f t="shared" ref="I36:I39" si="7">TRUNC(H36*F36,2)</f>
        <v>6248.81</v>
      </c>
    </row>
    <row r="37" spans="1:9" ht="47.25">
      <c r="A37" s="2" t="s">
        <v>169</v>
      </c>
      <c r="B37" s="2" t="s">
        <v>170</v>
      </c>
      <c r="C37" s="2" t="s">
        <v>52</v>
      </c>
      <c r="D37" s="2" t="s">
        <v>171</v>
      </c>
      <c r="E37" s="2" t="s">
        <v>172</v>
      </c>
      <c r="F37" s="39">
        <v>41.6</v>
      </c>
      <c r="G37" s="176">
        <v>56.16</v>
      </c>
      <c r="H37" s="176">
        <f t="shared" si="6"/>
        <v>67.62</v>
      </c>
      <c r="I37" s="35">
        <f t="shared" si="7"/>
        <v>2812.99</v>
      </c>
    </row>
    <row r="38" spans="1:9" ht="15.75">
      <c r="A38" s="2" t="s">
        <v>173</v>
      </c>
      <c r="B38" s="2" t="s">
        <v>174</v>
      </c>
      <c r="C38" s="2" t="s">
        <v>175</v>
      </c>
      <c r="D38" s="2" t="s">
        <v>176</v>
      </c>
      <c r="E38" s="2" t="s">
        <v>172</v>
      </c>
      <c r="F38" s="39">
        <v>81</v>
      </c>
      <c r="G38" s="176">
        <v>104.54</v>
      </c>
      <c r="H38" s="176">
        <f t="shared" si="6"/>
        <v>125.88</v>
      </c>
      <c r="I38" s="35">
        <f t="shared" si="7"/>
        <v>10196.280000000001</v>
      </c>
    </row>
    <row r="39" spans="1:9" ht="31.5">
      <c r="A39" s="2" t="s">
        <v>177</v>
      </c>
      <c r="B39" s="2" t="s">
        <v>178</v>
      </c>
      <c r="C39" s="2" t="s">
        <v>52</v>
      </c>
      <c r="D39" s="2" t="s">
        <v>179</v>
      </c>
      <c r="E39" s="2" t="s">
        <v>172</v>
      </c>
      <c r="F39" s="39">
        <v>2.5</v>
      </c>
      <c r="G39" s="176">
        <v>28.74</v>
      </c>
      <c r="H39" s="176">
        <f t="shared" si="6"/>
        <v>34.6</v>
      </c>
      <c r="I39" s="35">
        <f t="shared" si="7"/>
        <v>86.5</v>
      </c>
    </row>
    <row r="40" spans="1:9" ht="15.75">
      <c r="A40" s="171" t="s">
        <v>103</v>
      </c>
      <c r="B40" s="171"/>
      <c r="C40" s="171"/>
      <c r="D40" s="171" t="s">
        <v>180</v>
      </c>
      <c r="E40" s="171"/>
      <c r="F40" s="173"/>
      <c r="G40" s="175"/>
      <c r="H40" s="175"/>
      <c r="I40" s="175">
        <f>I41+I44</f>
        <v>34332.770000000004</v>
      </c>
    </row>
    <row r="41" spans="1:9" ht="15.75">
      <c r="A41" s="171" t="s">
        <v>104</v>
      </c>
      <c r="B41" s="171"/>
      <c r="C41" s="171"/>
      <c r="D41" s="171" t="s">
        <v>181</v>
      </c>
      <c r="E41" s="171"/>
      <c r="F41" s="173"/>
      <c r="G41" s="175"/>
      <c r="H41" s="175"/>
      <c r="I41" s="34">
        <f>SUM(I42:I43)</f>
        <v>23520.91</v>
      </c>
    </row>
    <row r="42" spans="1:9" ht="63">
      <c r="A42" s="2" t="s">
        <v>182</v>
      </c>
      <c r="B42" s="2" t="s">
        <v>183</v>
      </c>
      <c r="C42" s="2" t="s">
        <v>52</v>
      </c>
      <c r="D42" s="2" t="s">
        <v>184</v>
      </c>
      <c r="E42" s="2" t="s">
        <v>66</v>
      </c>
      <c r="F42" s="39">
        <v>397.38</v>
      </c>
      <c r="G42" s="176">
        <v>8.18</v>
      </c>
      <c r="H42" s="176">
        <f t="shared" ref="H42:H43" si="8">TRUNC(G42*1.2042,2)</f>
        <v>9.85</v>
      </c>
      <c r="I42" s="35">
        <f t="shared" ref="I42:I43" si="9">TRUNC(H42*F42,2)</f>
        <v>3914.19</v>
      </c>
    </row>
    <row r="43" spans="1:9" ht="63">
      <c r="A43" s="2" t="s">
        <v>185</v>
      </c>
      <c r="B43" s="2" t="s">
        <v>186</v>
      </c>
      <c r="C43" s="2" t="s">
        <v>52</v>
      </c>
      <c r="D43" s="2" t="s">
        <v>187</v>
      </c>
      <c r="E43" s="2" t="s">
        <v>66</v>
      </c>
      <c r="F43" s="39">
        <v>397.38</v>
      </c>
      <c r="G43" s="176">
        <v>40.98</v>
      </c>
      <c r="H43" s="176">
        <f t="shared" si="8"/>
        <v>49.34</v>
      </c>
      <c r="I43" s="35">
        <f t="shared" si="9"/>
        <v>19606.72</v>
      </c>
    </row>
    <row r="44" spans="1:9" ht="15.75">
      <c r="A44" s="171" t="s">
        <v>188</v>
      </c>
      <c r="B44" s="171"/>
      <c r="C44" s="171"/>
      <c r="D44" s="171" t="s">
        <v>189</v>
      </c>
      <c r="E44" s="171"/>
      <c r="F44" s="173"/>
      <c r="G44" s="175"/>
      <c r="H44" s="175"/>
      <c r="I44" s="34">
        <f>SUM(I45:I45)</f>
        <v>10811.86</v>
      </c>
    </row>
    <row r="45" spans="1:9" ht="47.25">
      <c r="A45" s="2" t="s">
        <v>190</v>
      </c>
      <c r="B45" s="2" t="s">
        <v>191</v>
      </c>
      <c r="C45" s="2" t="s">
        <v>52</v>
      </c>
      <c r="D45" s="2" t="s">
        <v>192</v>
      </c>
      <c r="E45" s="2" t="s">
        <v>66</v>
      </c>
      <c r="F45" s="39">
        <v>124.26</v>
      </c>
      <c r="G45" s="176">
        <v>72.260000000000005</v>
      </c>
      <c r="H45" s="176">
        <f>TRUNC(G45*1.2042,2)</f>
        <v>87.01</v>
      </c>
      <c r="I45" s="35">
        <f t="shared" ref="I45" si="10">TRUNC(H45*F45,2)</f>
        <v>10811.86</v>
      </c>
    </row>
    <row r="46" spans="1:9" ht="15.75">
      <c r="A46" s="171" t="s">
        <v>105</v>
      </c>
      <c r="B46" s="171"/>
      <c r="C46" s="171"/>
      <c r="D46" s="171" t="s">
        <v>193</v>
      </c>
      <c r="E46" s="171"/>
      <c r="F46" s="173"/>
      <c r="G46" s="175"/>
      <c r="H46" s="175"/>
      <c r="I46" s="34">
        <f>SUM(I47:I50)</f>
        <v>17332.149999999998</v>
      </c>
    </row>
    <row r="47" spans="1:9" ht="31.5">
      <c r="A47" s="2" t="s">
        <v>106</v>
      </c>
      <c r="B47" s="2" t="s">
        <v>194</v>
      </c>
      <c r="C47" s="2" t="s">
        <v>52</v>
      </c>
      <c r="D47" s="2" t="s">
        <v>195</v>
      </c>
      <c r="E47" s="2" t="s">
        <v>66</v>
      </c>
      <c r="F47" s="39">
        <v>1.5</v>
      </c>
      <c r="G47" s="176">
        <v>564.82000000000005</v>
      </c>
      <c r="H47" s="176">
        <f t="shared" ref="H47:H50" si="11">TRUNC(G47*1.2042,2)</f>
        <v>680.15</v>
      </c>
      <c r="I47" s="35">
        <f t="shared" ref="I47:I50" si="12">TRUNC(H47*F47,2)</f>
        <v>1020.22</v>
      </c>
    </row>
    <row r="48" spans="1:9" ht="78.75">
      <c r="A48" s="2" t="s">
        <v>196</v>
      </c>
      <c r="B48" s="2" t="s">
        <v>197</v>
      </c>
      <c r="C48" s="2" t="s">
        <v>52</v>
      </c>
      <c r="D48" s="2" t="s">
        <v>198</v>
      </c>
      <c r="E48" s="2" t="s">
        <v>132</v>
      </c>
      <c r="F48" s="39">
        <v>7</v>
      </c>
      <c r="G48" s="176">
        <v>1056.53</v>
      </c>
      <c r="H48" s="176">
        <f t="shared" si="11"/>
        <v>1272.27</v>
      </c>
      <c r="I48" s="35">
        <f t="shared" si="12"/>
        <v>8905.89</v>
      </c>
    </row>
    <row r="49" spans="1:9" ht="78.75">
      <c r="A49" s="2" t="s">
        <v>199</v>
      </c>
      <c r="B49" s="2" t="s">
        <v>200</v>
      </c>
      <c r="C49" s="2" t="s">
        <v>52</v>
      </c>
      <c r="D49" s="2" t="s">
        <v>201</v>
      </c>
      <c r="E49" s="2" t="s">
        <v>132</v>
      </c>
      <c r="F49" s="39">
        <v>5</v>
      </c>
      <c r="G49" s="176">
        <v>1033.51</v>
      </c>
      <c r="H49" s="176">
        <f t="shared" si="11"/>
        <v>1244.55</v>
      </c>
      <c r="I49" s="35">
        <f t="shared" si="12"/>
        <v>6222.75</v>
      </c>
    </row>
    <row r="50" spans="1:9" ht="78.75">
      <c r="A50" s="2" t="s">
        <v>202</v>
      </c>
      <c r="B50" s="2" t="s">
        <v>203</v>
      </c>
      <c r="C50" s="2" t="s">
        <v>52</v>
      </c>
      <c r="D50" s="2" t="s">
        <v>204</v>
      </c>
      <c r="E50" s="2" t="s">
        <v>132</v>
      </c>
      <c r="F50" s="39">
        <v>1</v>
      </c>
      <c r="G50" s="176">
        <v>982.64</v>
      </c>
      <c r="H50" s="176">
        <f t="shared" si="11"/>
        <v>1183.29</v>
      </c>
      <c r="I50" s="35">
        <f t="shared" si="12"/>
        <v>1183.29</v>
      </c>
    </row>
    <row r="51" spans="1:9" ht="15.75">
      <c r="A51" s="171" t="s">
        <v>107</v>
      </c>
      <c r="B51" s="171"/>
      <c r="C51" s="171"/>
      <c r="D51" s="171" t="s">
        <v>205</v>
      </c>
      <c r="E51" s="171"/>
      <c r="F51" s="173"/>
      <c r="G51" s="175"/>
      <c r="H51" s="175"/>
      <c r="I51" s="34">
        <f>SUM(I52:I56)</f>
        <v>39802.070000000007</v>
      </c>
    </row>
    <row r="52" spans="1:9" ht="31.5">
      <c r="A52" s="2" t="s">
        <v>109</v>
      </c>
      <c r="B52" s="2" t="s">
        <v>206</v>
      </c>
      <c r="C52" s="2" t="s">
        <v>52</v>
      </c>
      <c r="D52" s="2" t="s">
        <v>207</v>
      </c>
      <c r="E52" s="2" t="s">
        <v>66</v>
      </c>
      <c r="F52" s="39">
        <v>190</v>
      </c>
      <c r="G52" s="176">
        <v>19.03</v>
      </c>
      <c r="H52" s="176">
        <f t="shared" ref="H52:H56" si="13">TRUNC(G52*1.2042,2)</f>
        <v>22.91</v>
      </c>
      <c r="I52" s="35">
        <f t="shared" ref="I52:I56" si="14">TRUNC(H52*F52,2)</f>
        <v>4352.8999999999996</v>
      </c>
    </row>
    <row r="53" spans="1:9" ht="47.25">
      <c r="A53" s="2" t="s">
        <v>208</v>
      </c>
      <c r="B53" s="2" t="s">
        <v>209</v>
      </c>
      <c r="C53" s="2" t="s">
        <v>52</v>
      </c>
      <c r="D53" s="2" t="s">
        <v>210</v>
      </c>
      <c r="E53" s="2" t="s">
        <v>172</v>
      </c>
      <c r="F53" s="39">
        <v>60</v>
      </c>
      <c r="G53" s="176">
        <v>206.45</v>
      </c>
      <c r="H53" s="176">
        <f t="shared" si="13"/>
        <v>248.6</v>
      </c>
      <c r="I53" s="35">
        <f t="shared" si="14"/>
        <v>14916</v>
      </c>
    </row>
    <row r="54" spans="1:9" ht="63">
      <c r="A54" s="2" t="s">
        <v>211</v>
      </c>
      <c r="B54" s="2" t="s">
        <v>212</v>
      </c>
      <c r="C54" s="2" t="s">
        <v>52</v>
      </c>
      <c r="D54" s="2" t="s">
        <v>213</v>
      </c>
      <c r="E54" s="2" t="s">
        <v>66</v>
      </c>
      <c r="F54" s="39">
        <v>121.8</v>
      </c>
      <c r="G54" s="176">
        <v>77.81</v>
      </c>
      <c r="H54" s="176">
        <f t="shared" si="13"/>
        <v>93.69</v>
      </c>
      <c r="I54" s="35">
        <f t="shared" si="14"/>
        <v>11411.44</v>
      </c>
    </row>
    <row r="55" spans="1:9" ht="31.5">
      <c r="A55" s="2" t="s">
        <v>214</v>
      </c>
      <c r="B55" s="2" t="s">
        <v>215</v>
      </c>
      <c r="C55" s="2" t="s">
        <v>52</v>
      </c>
      <c r="D55" s="2" t="s">
        <v>216</v>
      </c>
      <c r="E55" s="2" t="s">
        <v>66</v>
      </c>
      <c r="F55" s="39">
        <v>121.8</v>
      </c>
      <c r="G55" s="176">
        <v>37.49</v>
      </c>
      <c r="H55" s="176">
        <f t="shared" si="13"/>
        <v>45.14</v>
      </c>
      <c r="I55" s="35">
        <f t="shared" si="14"/>
        <v>5498.05</v>
      </c>
    </row>
    <row r="56" spans="1:9" ht="47.25">
      <c r="A56" s="2" t="s">
        <v>217</v>
      </c>
      <c r="B56" s="2" t="s">
        <v>218</v>
      </c>
      <c r="C56" s="2" t="s">
        <v>52</v>
      </c>
      <c r="D56" s="2" t="s">
        <v>219</v>
      </c>
      <c r="E56" s="2" t="s">
        <v>172</v>
      </c>
      <c r="F56" s="39">
        <v>38</v>
      </c>
      <c r="G56" s="176">
        <v>79.19</v>
      </c>
      <c r="H56" s="176">
        <f t="shared" si="13"/>
        <v>95.36</v>
      </c>
      <c r="I56" s="35">
        <f t="shared" si="14"/>
        <v>3623.68</v>
      </c>
    </row>
    <row r="57" spans="1:9" ht="15.75">
      <c r="A57" s="171" t="s">
        <v>111</v>
      </c>
      <c r="B57" s="171"/>
      <c r="C57" s="171"/>
      <c r="D57" s="171" t="s">
        <v>220</v>
      </c>
      <c r="E57" s="171"/>
      <c r="F57" s="173"/>
      <c r="G57" s="175"/>
      <c r="H57" s="175"/>
      <c r="I57" s="34">
        <f>SUM(I58:I61)</f>
        <v>27006.74</v>
      </c>
    </row>
    <row r="58" spans="1:9" ht="47.25">
      <c r="A58" s="2" t="s">
        <v>113</v>
      </c>
      <c r="B58" s="2" t="s">
        <v>221</v>
      </c>
      <c r="C58" s="2" t="s">
        <v>52</v>
      </c>
      <c r="D58" s="2" t="s">
        <v>222</v>
      </c>
      <c r="E58" s="2" t="s">
        <v>66</v>
      </c>
      <c r="F58" s="39">
        <v>216.96</v>
      </c>
      <c r="G58" s="176">
        <v>95.31</v>
      </c>
      <c r="H58" s="176">
        <f t="shared" ref="H58:H61" si="15">TRUNC(G58*1.2042,2)</f>
        <v>114.77</v>
      </c>
      <c r="I58" s="35">
        <f t="shared" ref="I58:I61" si="16">TRUNC(H58*F58,2)</f>
        <v>24900.49</v>
      </c>
    </row>
    <row r="59" spans="1:9" ht="78.75">
      <c r="A59" s="2" t="s">
        <v>223</v>
      </c>
      <c r="B59" s="2" t="s">
        <v>224</v>
      </c>
      <c r="C59" s="2" t="s">
        <v>52</v>
      </c>
      <c r="D59" s="2" t="s">
        <v>225</v>
      </c>
      <c r="E59" s="2" t="s">
        <v>172</v>
      </c>
      <c r="F59" s="39">
        <v>13.25</v>
      </c>
      <c r="G59" s="176">
        <v>51.36</v>
      </c>
      <c r="H59" s="176">
        <f t="shared" si="15"/>
        <v>61.84</v>
      </c>
      <c r="I59" s="35">
        <f t="shared" si="16"/>
        <v>819.38</v>
      </c>
    </row>
    <row r="60" spans="1:9" ht="15.75">
      <c r="A60" s="2" t="s">
        <v>226</v>
      </c>
      <c r="B60" s="2" t="s">
        <v>227</v>
      </c>
      <c r="C60" s="2" t="s">
        <v>52</v>
      </c>
      <c r="D60" s="2" t="s">
        <v>228</v>
      </c>
      <c r="E60" s="2" t="s">
        <v>66</v>
      </c>
      <c r="F60" s="39">
        <v>33.6</v>
      </c>
      <c r="G60" s="176">
        <v>19.579999999999998</v>
      </c>
      <c r="H60" s="176">
        <f t="shared" si="15"/>
        <v>23.57</v>
      </c>
      <c r="I60" s="35">
        <f t="shared" si="16"/>
        <v>791.95</v>
      </c>
    </row>
    <row r="61" spans="1:9" ht="31.5">
      <c r="A61" s="2" t="s">
        <v>229</v>
      </c>
      <c r="B61" s="2" t="s">
        <v>230</v>
      </c>
      <c r="C61" s="2" t="s">
        <v>52</v>
      </c>
      <c r="D61" s="2" t="s">
        <v>231</v>
      </c>
      <c r="E61" s="2" t="s">
        <v>132</v>
      </c>
      <c r="F61" s="39">
        <v>2</v>
      </c>
      <c r="G61" s="176">
        <v>205.5</v>
      </c>
      <c r="H61" s="176">
        <f t="shared" si="15"/>
        <v>247.46</v>
      </c>
      <c r="I61" s="35">
        <f t="shared" si="16"/>
        <v>494.92</v>
      </c>
    </row>
    <row r="62" spans="1:9" ht="15.75">
      <c r="A62" s="171" t="s">
        <v>232</v>
      </c>
      <c r="B62" s="171"/>
      <c r="C62" s="171"/>
      <c r="D62" s="171" t="s">
        <v>233</v>
      </c>
      <c r="E62" s="171"/>
      <c r="F62" s="173"/>
      <c r="G62" s="175"/>
      <c r="H62" s="175"/>
      <c r="I62" s="34">
        <f>SUM(I63:I71)</f>
        <v>48399.29</v>
      </c>
    </row>
    <row r="63" spans="1:9" ht="47.25">
      <c r="A63" s="2" t="s">
        <v>234</v>
      </c>
      <c r="B63" s="2" t="s">
        <v>235</v>
      </c>
      <c r="C63" s="2" t="s">
        <v>52</v>
      </c>
      <c r="D63" s="2" t="s">
        <v>236</v>
      </c>
      <c r="E63" s="2" t="s">
        <v>66</v>
      </c>
      <c r="F63" s="39">
        <v>379.2</v>
      </c>
      <c r="G63" s="176">
        <v>27.56</v>
      </c>
      <c r="H63" s="176">
        <f t="shared" ref="H63:H71" si="17">TRUNC(G63*1.2042,2)</f>
        <v>33.18</v>
      </c>
      <c r="I63" s="35">
        <f t="shared" ref="I63:I71" si="18">TRUNC(H63*F63,2)</f>
        <v>12581.85</v>
      </c>
    </row>
    <row r="64" spans="1:9" ht="31.5">
      <c r="A64" s="2" t="s">
        <v>237</v>
      </c>
      <c r="B64" s="2" t="s">
        <v>238</v>
      </c>
      <c r="C64" s="2" t="s">
        <v>52</v>
      </c>
      <c r="D64" s="2" t="s">
        <v>239</v>
      </c>
      <c r="E64" s="2" t="s">
        <v>66</v>
      </c>
      <c r="F64" s="39">
        <v>105</v>
      </c>
      <c r="G64" s="176">
        <v>16.84</v>
      </c>
      <c r="H64" s="176">
        <f t="shared" si="17"/>
        <v>20.27</v>
      </c>
      <c r="I64" s="35">
        <f t="shared" si="18"/>
        <v>2128.35</v>
      </c>
    </row>
    <row r="65" spans="1:9" ht="31.5">
      <c r="A65" s="2" t="s">
        <v>240</v>
      </c>
      <c r="B65" s="2" t="s">
        <v>241</v>
      </c>
      <c r="C65" s="2" t="s">
        <v>52</v>
      </c>
      <c r="D65" s="2" t="s">
        <v>100</v>
      </c>
      <c r="E65" s="2" t="s">
        <v>66</v>
      </c>
      <c r="F65" s="39">
        <v>372.74</v>
      </c>
      <c r="G65" s="176">
        <v>16.28</v>
      </c>
      <c r="H65" s="176">
        <f t="shared" si="17"/>
        <v>19.600000000000001</v>
      </c>
      <c r="I65" s="35">
        <f t="shared" si="18"/>
        <v>7305.7</v>
      </c>
    </row>
    <row r="66" spans="1:9" ht="31.5">
      <c r="A66" s="2" t="s">
        <v>242</v>
      </c>
      <c r="B66" s="2" t="s">
        <v>96</v>
      </c>
      <c r="C66" s="2" t="s">
        <v>52</v>
      </c>
      <c r="D66" s="2" t="s">
        <v>97</v>
      </c>
      <c r="E66" s="2" t="s">
        <v>66</v>
      </c>
      <c r="F66" s="39">
        <v>751.94</v>
      </c>
      <c r="G66" s="176">
        <v>4.07</v>
      </c>
      <c r="H66" s="176">
        <f t="shared" si="17"/>
        <v>4.9000000000000004</v>
      </c>
      <c r="I66" s="35">
        <f t="shared" si="18"/>
        <v>3684.5</v>
      </c>
    </row>
    <row r="67" spans="1:9" ht="31.5">
      <c r="A67" s="2" t="s">
        <v>243</v>
      </c>
      <c r="B67" s="2" t="s">
        <v>244</v>
      </c>
      <c r="C67" s="2" t="s">
        <v>52</v>
      </c>
      <c r="D67" s="2" t="s">
        <v>245</v>
      </c>
      <c r="E67" s="2" t="s">
        <v>66</v>
      </c>
      <c r="F67" s="39">
        <v>290.02</v>
      </c>
      <c r="G67" s="176">
        <v>10.37</v>
      </c>
      <c r="H67" s="176">
        <f t="shared" si="17"/>
        <v>12.48</v>
      </c>
      <c r="I67" s="35">
        <f t="shared" si="18"/>
        <v>3619.44</v>
      </c>
    </row>
    <row r="68" spans="1:9" ht="31.5">
      <c r="A68" s="2" t="s">
        <v>246</v>
      </c>
      <c r="B68" s="2" t="s">
        <v>247</v>
      </c>
      <c r="C68" s="2" t="s">
        <v>52</v>
      </c>
      <c r="D68" s="2" t="s">
        <v>248</v>
      </c>
      <c r="E68" s="2" t="s">
        <v>66</v>
      </c>
      <c r="F68" s="39">
        <v>216.96</v>
      </c>
      <c r="G68" s="176">
        <v>67.87</v>
      </c>
      <c r="H68" s="176">
        <f t="shared" si="17"/>
        <v>81.72</v>
      </c>
      <c r="I68" s="35">
        <f t="shared" si="18"/>
        <v>17729.97</v>
      </c>
    </row>
    <row r="69" spans="1:9" ht="47.25">
      <c r="A69" s="2" t="s">
        <v>249</v>
      </c>
      <c r="B69" s="2" t="s">
        <v>250</v>
      </c>
      <c r="C69" s="2" t="s">
        <v>52</v>
      </c>
      <c r="D69" s="2" t="s">
        <v>251</v>
      </c>
      <c r="E69" s="2" t="s">
        <v>66</v>
      </c>
      <c r="F69" s="39">
        <v>14.02</v>
      </c>
      <c r="G69" s="176">
        <v>24.18</v>
      </c>
      <c r="H69" s="176">
        <f t="shared" si="17"/>
        <v>29.11</v>
      </c>
      <c r="I69" s="35">
        <f t="shared" si="18"/>
        <v>408.12</v>
      </c>
    </row>
    <row r="70" spans="1:9" ht="47.25">
      <c r="A70" s="2" t="s">
        <v>252</v>
      </c>
      <c r="B70" s="2" t="s">
        <v>253</v>
      </c>
      <c r="C70" s="2" t="s">
        <v>52</v>
      </c>
      <c r="D70" s="2" t="s">
        <v>254</v>
      </c>
      <c r="E70" s="2" t="s">
        <v>66</v>
      </c>
      <c r="F70" s="39">
        <v>14.02</v>
      </c>
      <c r="G70" s="176">
        <v>28.96</v>
      </c>
      <c r="H70" s="176">
        <f t="shared" si="17"/>
        <v>34.869999999999997</v>
      </c>
      <c r="I70" s="35">
        <f t="shared" si="18"/>
        <v>488.87</v>
      </c>
    </row>
    <row r="71" spans="1:9" ht="31.5">
      <c r="A71" s="2" t="s">
        <v>255</v>
      </c>
      <c r="B71" s="2" t="s">
        <v>256</v>
      </c>
      <c r="C71" s="2" t="s">
        <v>52</v>
      </c>
      <c r="D71" s="2" t="s">
        <v>257</v>
      </c>
      <c r="E71" s="2" t="s">
        <v>66</v>
      </c>
      <c r="F71" s="39">
        <v>21.63</v>
      </c>
      <c r="G71" s="176">
        <v>17.38</v>
      </c>
      <c r="H71" s="176">
        <f t="shared" si="17"/>
        <v>20.92</v>
      </c>
      <c r="I71" s="35">
        <f t="shared" si="18"/>
        <v>452.49</v>
      </c>
    </row>
    <row r="72" spans="1:9" ht="15.75">
      <c r="A72" s="171" t="s">
        <v>258</v>
      </c>
      <c r="B72" s="171"/>
      <c r="C72" s="171"/>
      <c r="D72" s="171" t="s">
        <v>108</v>
      </c>
      <c r="E72" s="171"/>
      <c r="F72" s="173"/>
      <c r="G72" s="175"/>
      <c r="H72" s="175"/>
      <c r="I72" s="34">
        <f>SUM(I73:I89)</f>
        <v>22657.550000000003</v>
      </c>
    </row>
    <row r="73" spans="1:9" ht="47.25">
      <c r="A73" s="2" t="s">
        <v>259</v>
      </c>
      <c r="B73" s="2" t="s">
        <v>260</v>
      </c>
      <c r="C73" s="2" t="s">
        <v>52</v>
      </c>
      <c r="D73" s="2" t="s">
        <v>261</v>
      </c>
      <c r="E73" s="2" t="s">
        <v>172</v>
      </c>
      <c r="F73" s="39">
        <v>900</v>
      </c>
      <c r="G73" s="176">
        <v>4.93</v>
      </c>
      <c r="H73" s="176">
        <f t="shared" ref="H73:H89" si="19">TRUNC(G73*1.2042,2)</f>
        <v>5.93</v>
      </c>
      <c r="I73" s="35">
        <f t="shared" ref="I73:I89" si="20">TRUNC(H73*F73,2)</f>
        <v>5337</v>
      </c>
    </row>
    <row r="74" spans="1:9" ht="47.25">
      <c r="A74" s="2" t="s">
        <v>262</v>
      </c>
      <c r="B74" s="2" t="s">
        <v>263</v>
      </c>
      <c r="C74" s="2" t="s">
        <v>52</v>
      </c>
      <c r="D74" s="2" t="s">
        <v>264</v>
      </c>
      <c r="E74" s="2" t="s">
        <v>172</v>
      </c>
      <c r="F74" s="39">
        <v>150</v>
      </c>
      <c r="G74" s="176">
        <v>10.3</v>
      </c>
      <c r="H74" s="176">
        <f t="shared" si="19"/>
        <v>12.4</v>
      </c>
      <c r="I74" s="35">
        <f t="shared" si="20"/>
        <v>1860</v>
      </c>
    </row>
    <row r="75" spans="1:9" ht="31.5">
      <c r="A75" s="2" t="s">
        <v>265</v>
      </c>
      <c r="B75" s="2" t="s">
        <v>266</v>
      </c>
      <c r="C75" s="2" t="s">
        <v>52</v>
      </c>
      <c r="D75" s="2" t="s">
        <v>267</v>
      </c>
      <c r="E75" s="2" t="s">
        <v>132</v>
      </c>
      <c r="F75" s="39">
        <v>10</v>
      </c>
      <c r="G75" s="176">
        <v>44.45</v>
      </c>
      <c r="H75" s="176">
        <f t="shared" si="19"/>
        <v>53.52</v>
      </c>
      <c r="I75" s="35">
        <f t="shared" si="20"/>
        <v>535.20000000000005</v>
      </c>
    </row>
    <row r="76" spans="1:9" ht="47.25">
      <c r="A76" s="2" t="s">
        <v>268</v>
      </c>
      <c r="B76" s="2" t="s">
        <v>269</v>
      </c>
      <c r="C76" s="2" t="s">
        <v>52</v>
      </c>
      <c r="D76" s="2" t="s">
        <v>270</v>
      </c>
      <c r="E76" s="2" t="s">
        <v>132</v>
      </c>
      <c r="F76" s="39">
        <v>1</v>
      </c>
      <c r="G76" s="176">
        <v>104.73</v>
      </c>
      <c r="H76" s="176">
        <f t="shared" si="19"/>
        <v>126.11</v>
      </c>
      <c r="I76" s="35">
        <f t="shared" si="20"/>
        <v>126.11</v>
      </c>
    </row>
    <row r="77" spans="1:9" ht="31.5">
      <c r="A77" s="2" t="s">
        <v>271</v>
      </c>
      <c r="B77" s="2" t="s">
        <v>272</v>
      </c>
      <c r="C77" s="2" t="s">
        <v>52</v>
      </c>
      <c r="D77" s="2" t="s">
        <v>273</v>
      </c>
      <c r="E77" s="2" t="s">
        <v>132</v>
      </c>
      <c r="F77" s="39">
        <v>5</v>
      </c>
      <c r="G77" s="176">
        <v>95.58</v>
      </c>
      <c r="H77" s="176">
        <f t="shared" si="19"/>
        <v>115.09</v>
      </c>
      <c r="I77" s="35">
        <f t="shared" si="20"/>
        <v>575.45000000000005</v>
      </c>
    </row>
    <row r="78" spans="1:9" ht="47.25">
      <c r="A78" s="2" t="s">
        <v>274</v>
      </c>
      <c r="B78" s="2" t="s">
        <v>275</v>
      </c>
      <c r="C78" s="2" t="s">
        <v>52</v>
      </c>
      <c r="D78" s="2" t="s">
        <v>276</v>
      </c>
      <c r="E78" s="2" t="s">
        <v>132</v>
      </c>
      <c r="F78" s="39">
        <v>1</v>
      </c>
      <c r="G78" s="176">
        <v>2493</v>
      </c>
      <c r="H78" s="176">
        <f t="shared" si="19"/>
        <v>3002.07</v>
      </c>
      <c r="I78" s="35">
        <f t="shared" si="20"/>
        <v>3002.07</v>
      </c>
    </row>
    <row r="79" spans="1:9" ht="63">
      <c r="A79" s="2" t="s">
        <v>277</v>
      </c>
      <c r="B79" s="2" t="s">
        <v>278</v>
      </c>
      <c r="C79" s="2" t="s">
        <v>52</v>
      </c>
      <c r="D79" s="2" t="s">
        <v>279</v>
      </c>
      <c r="E79" s="2" t="s">
        <v>132</v>
      </c>
      <c r="F79" s="39">
        <v>1</v>
      </c>
      <c r="G79" s="176">
        <v>1567.53</v>
      </c>
      <c r="H79" s="176">
        <f t="shared" si="19"/>
        <v>1887.61</v>
      </c>
      <c r="I79" s="35">
        <f t="shared" si="20"/>
        <v>1887.61</v>
      </c>
    </row>
    <row r="80" spans="1:9" ht="31.5">
      <c r="A80" s="2" t="s">
        <v>280</v>
      </c>
      <c r="B80" s="2" t="s">
        <v>281</v>
      </c>
      <c r="C80" s="2" t="s">
        <v>52</v>
      </c>
      <c r="D80" s="2" t="s">
        <v>282</v>
      </c>
      <c r="E80" s="2" t="s">
        <v>132</v>
      </c>
      <c r="F80" s="39">
        <v>1</v>
      </c>
      <c r="G80" s="176">
        <v>2210.42</v>
      </c>
      <c r="H80" s="176">
        <f t="shared" si="19"/>
        <v>2661.78</v>
      </c>
      <c r="I80" s="35">
        <f t="shared" si="20"/>
        <v>2661.78</v>
      </c>
    </row>
    <row r="81" spans="1:9" ht="31.5">
      <c r="A81" s="2" t="s">
        <v>283</v>
      </c>
      <c r="B81" s="2" t="s">
        <v>284</v>
      </c>
      <c r="C81" s="2" t="s">
        <v>52</v>
      </c>
      <c r="D81" s="2" t="s">
        <v>285</v>
      </c>
      <c r="E81" s="2" t="s">
        <v>132</v>
      </c>
      <c r="F81" s="39">
        <v>15</v>
      </c>
      <c r="G81" s="176">
        <v>45.07</v>
      </c>
      <c r="H81" s="176">
        <f t="shared" si="19"/>
        <v>54.27</v>
      </c>
      <c r="I81" s="35">
        <f t="shared" si="20"/>
        <v>814.05</v>
      </c>
    </row>
    <row r="82" spans="1:9" ht="31.5">
      <c r="A82" s="2" t="s">
        <v>286</v>
      </c>
      <c r="B82" s="2" t="s">
        <v>287</v>
      </c>
      <c r="C82" s="2" t="s">
        <v>52</v>
      </c>
      <c r="D82" s="2" t="s">
        <v>288</v>
      </c>
      <c r="E82" s="2" t="s">
        <v>132</v>
      </c>
      <c r="F82" s="39">
        <v>5</v>
      </c>
      <c r="G82" s="176">
        <v>33.93</v>
      </c>
      <c r="H82" s="176">
        <f t="shared" si="19"/>
        <v>40.85</v>
      </c>
      <c r="I82" s="35">
        <f t="shared" si="20"/>
        <v>204.25</v>
      </c>
    </row>
    <row r="83" spans="1:9" ht="31.5">
      <c r="A83" s="2" t="s">
        <v>289</v>
      </c>
      <c r="B83" s="2" t="s">
        <v>290</v>
      </c>
      <c r="C83" s="2" t="s">
        <v>52</v>
      </c>
      <c r="D83" s="2" t="s">
        <v>291</v>
      </c>
      <c r="E83" s="2" t="s">
        <v>132</v>
      </c>
      <c r="F83" s="39">
        <v>3</v>
      </c>
      <c r="G83" s="176">
        <v>52.52</v>
      </c>
      <c r="H83" s="176">
        <f t="shared" si="19"/>
        <v>63.24</v>
      </c>
      <c r="I83" s="35">
        <f t="shared" si="20"/>
        <v>189.72</v>
      </c>
    </row>
    <row r="84" spans="1:9" ht="47.25">
      <c r="A84" s="2" t="s">
        <v>292</v>
      </c>
      <c r="B84" s="2" t="s">
        <v>293</v>
      </c>
      <c r="C84" s="2" t="s">
        <v>52</v>
      </c>
      <c r="D84" s="2" t="s">
        <v>294</v>
      </c>
      <c r="E84" s="2" t="s">
        <v>132</v>
      </c>
      <c r="F84" s="39">
        <v>7</v>
      </c>
      <c r="G84" s="176">
        <v>53.53</v>
      </c>
      <c r="H84" s="176">
        <f t="shared" si="19"/>
        <v>64.459999999999994</v>
      </c>
      <c r="I84" s="35">
        <f t="shared" si="20"/>
        <v>451.22</v>
      </c>
    </row>
    <row r="85" spans="1:9" ht="31.5">
      <c r="A85" s="2" t="s">
        <v>295</v>
      </c>
      <c r="B85" s="2" t="s">
        <v>296</v>
      </c>
      <c r="C85" s="2" t="s">
        <v>52</v>
      </c>
      <c r="D85" s="2" t="s">
        <v>297</v>
      </c>
      <c r="E85" s="2" t="s">
        <v>132</v>
      </c>
      <c r="F85" s="39">
        <v>6</v>
      </c>
      <c r="G85" s="176">
        <v>17.25</v>
      </c>
      <c r="H85" s="176">
        <f t="shared" si="19"/>
        <v>20.77</v>
      </c>
      <c r="I85" s="35">
        <f t="shared" si="20"/>
        <v>124.62</v>
      </c>
    </row>
    <row r="86" spans="1:9" ht="47.25">
      <c r="A86" s="2" t="s">
        <v>298</v>
      </c>
      <c r="B86" s="2" t="s">
        <v>299</v>
      </c>
      <c r="C86" s="2" t="s">
        <v>52</v>
      </c>
      <c r="D86" s="2" t="s">
        <v>300</v>
      </c>
      <c r="E86" s="2" t="s">
        <v>172</v>
      </c>
      <c r="F86" s="39">
        <v>100</v>
      </c>
      <c r="G86" s="176">
        <v>9.64</v>
      </c>
      <c r="H86" s="176">
        <f t="shared" si="19"/>
        <v>11.6</v>
      </c>
      <c r="I86" s="35">
        <f t="shared" si="20"/>
        <v>1160</v>
      </c>
    </row>
    <row r="87" spans="1:9" ht="31.5">
      <c r="A87" s="2" t="s">
        <v>301</v>
      </c>
      <c r="B87" s="2" t="s">
        <v>302</v>
      </c>
      <c r="C87" s="2" t="s">
        <v>88</v>
      </c>
      <c r="D87" s="2" t="s">
        <v>303</v>
      </c>
      <c r="E87" s="2" t="s">
        <v>110</v>
      </c>
      <c r="F87" s="39">
        <v>33</v>
      </c>
      <c r="G87" s="176">
        <v>89.99</v>
      </c>
      <c r="H87" s="176">
        <f t="shared" si="19"/>
        <v>108.36</v>
      </c>
      <c r="I87" s="35">
        <f t="shared" si="20"/>
        <v>3575.88</v>
      </c>
    </row>
    <row r="88" spans="1:9" ht="31.5">
      <c r="A88" s="2" t="s">
        <v>304</v>
      </c>
      <c r="B88" s="2" t="s">
        <v>305</v>
      </c>
      <c r="C88" s="2" t="s">
        <v>52</v>
      </c>
      <c r="D88" s="2" t="s">
        <v>306</v>
      </c>
      <c r="E88" s="2" t="s">
        <v>132</v>
      </c>
      <c r="F88" s="39">
        <v>1</v>
      </c>
      <c r="G88" s="176">
        <v>75.099999999999994</v>
      </c>
      <c r="H88" s="176">
        <f t="shared" si="19"/>
        <v>90.43</v>
      </c>
      <c r="I88" s="35">
        <f t="shared" si="20"/>
        <v>90.43</v>
      </c>
    </row>
    <row r="89" spans="1:9" ht="31.5">
      <c r="A89" s="2" t="s">
        <v>307</v>
      </c>
      <c r="B89" s="2" t="s">
        <v>308</v>
      </c>
      <c r="C89" s="2" t="s">
        <v>52</v>
      </c>
      <c r="D89" s="2" t="s">
        <v>309</v>
      </c>
      <c r="E89" s="2" t="s">
        <v>132</v>
      </c>
      <c r="F89" s="39">
        <v>2</v>
      </c>
      <c r="G89" s="176">
        <v>25.81</v>
      </c>
      <c r="H89" s="176">
        <f t="shared" si="19"/>
        <v>31.08</v>
      </c>
      <c r="I89" s="35">
        <f t="shared" si="20"/>
        <v>62.16</v>
      </c>
    </row>
    <row r="90" spans="1:9" ht="15.75">
      <c r="A90" s="171" t="s">
        <v>310</v>
      </c>
      <c r="B90" s="171"/>
      <c r="C90" s="171"/>
      <c r="D90" s="171" t="s">
        <v>311</v>
      </c>
      <c r="E90" s="171"/>
      <c r="F90" s="173"/>
      <c r="G90" s="175"/>
      <c r="H90" s="175"/>
      <c r="I90" s="34">
        <f>SUM(I91:I108)</f>
        <v>13952.809999999998</v>
      </c>
    </row>
    <row r="91" spans="1:9" ht="31.5">
      <c r="A91" s="2" t="s">
        <v>312</v>
      </c>
      <c r="B91" s="2" t="s">
        <v>313</v>
      </c>
      <c r="C91" s="2" t="s">
        <v>52</v>
      </c>
      <c r="D91" s="2" t="s">
        <v>314</v>
      </c>
      <c r="E91" s="2" t="s">
        <v>172</v>
      </c>
      <c r="F91" s="39">
        <v>51.4</v>
      </c>
      <c r="G91" s="176">
        <v>21.9</v>
      </c>
      <c r="H91" s="176">
        <f t="shared" ref="H91:H108" si="21">TRUNC(G91*1.2042,2)</f>
        <v>26.37</v>
      </c>
      <c r="I91" s="35">
        <f t="shared" ref="I91:I108" si="22">TRUNC(H91*F91,2)</f>
        <v>1355.41</v>
      </c>
    </row>
    <row r="92" spans="1:9" ht="47.25">
      <c r="A92" s="2" t="s">
        <v>315</v>
      </c>
      <c r="B92" s="2" t="s">
        <v>316</v>
      </c>
      <c r="C92" s="2" t="s">
        <v>52</v>
      </c>
      <c r="D92" s="2" t="s">
        <v>317</v>
      </c>
      <c r="E92" s="2" t="s">
        <v>132</v>
      </c>
      <c r="F92" s="39">
        <v>12</v>
      </c>
      <c r="G92" s="176">
        <v>8.7899999999999991</v>
      </c>
      <c r="H92" s="176">
        <f t="shared" si="21"/>
        <v>10.58</v>
      </c>
      <c r="I92" s="35">
        <f t="shared" si="22"/>
        <v>126.96</v>
      </c>
    </row>
    <row r="93" spans="1:9" ht="47.25">
      <c r="A93" s="2" t="s">
        <v>318</v>
      </c>
      <c r="B93" s="2" t="s">
        <v>319</v>
      </c>
      <c r="C93" s="2" t="s">
        <v>52</v>
      </c>
      <c r="D93" s="2" t="s">
        <v>320</v>
      </c>
      <c r="E93" s="2" t="s">
        <v>132</v>
      </c>
      <c r="F93" s="39">
        <v>10</v>
      </c>
      <c r="G93" s="176">
        <v>14.56</v>
      </c>
      <c r="H93" s="176">
        <f t="shared" si="21"/>
        <v>17.53</v>
      </c>
      <c r="I93" s="35">
        <f t="shared" si="22"/>
        <v>175.3</v>
      </c>
    </row>
    <row r="94" spans="1:9" ht="31.5">
      <c r="A94" s="2" t="s">
        <v>321</v>
      </c>
      <c r="B94" s="2" t="s">
        <v>322</v>
      </c>
      <c r="C94" s="2" t="s">
        <v>52</v>
      </c>
      <c r="D94" s="2" t="s">
        <v>323</v>
      </c>
      <c r="E94" s="2" t="s">
        <v>132</v>
      </c>
      <c r="F94" s="39">
        <v>10</v>
      </c>
      <c r="G94" s="176">
        <v>12.1</v>
      </c>
      <c r="H94" s="176">
        <f t="shared" si="21"/>
        <v>14.57</v>
      </c>
      <c r="I94" s="35">
        <f t="shared" si="22"/>
        <v>145.69999999999999</v>
      </c>
    </row>
    <row r="95" spans="1:9" ht="47.25">
      <c r="A95" s="2" t="s">
        <v>324</v>
      </c>
      <c r="B95" s="2" t="s">
        <v>325</v>
      </c>
      <c r="C95" s="2" t="s">
        <v>52</v>
      </c>
      <c r="D95" s="2" t="s">
        <v>326</v>
      </c>
      <c r="E95" s="2" t="s">
        <v>172</v>
      </c>
      <c r="F95" s="39">
        <v>21.4</v>
      </c>
      <c r="G95" s="176">
        <v>7.45</v>
      </c>
      <c r="H95" s="176">
        <f t="shared" si="21"/>
        <v>8.9700000000000006</v>
      </c>
      <c r="I95" s="35">
        <f t="shared" si="22"/>
        <v>191.95</v>
      </c>
    </row>
    <row r="96" spans="1:9" ht="47.25">
      <c r="A96" s="2" t="s">
        <v>327</v>
      </c>
      <c r="B96" s="2" t="s">
        <v>328</v>
      </c>
      <c r="C96" s="2" t="s">
        <v>52</v>
      </c>
      <c r="D96" s="2" t="s">
        <v>329</v>
      </c>
      <c r="E96" s="2" t="s">
        <v>172</v>
      </c>
      <c r="F96" s="39">
        <v>21.4</v>
      </c>
      <c r="G96" s="176">
        <v>14.51</v>
      </c>
      <c r="H96" s="176">
        <f t="shared" si="21"/>
        <v>17.47</v>
      </c>
      <c r="I96" s="35">
        <f t="shared" si="22"/>
        <v>373.85</v>
      </c>
    </row>
    <row r="97" spans="1:9" ht="31.5">
      <c r="A97" s="2" t="s">
        <v>330</v>
      </c>
      <c r="B97" s="2" t="s">
        <v>331</v>
      </c>
      <c r="C97" s="2" t="s">
        <v>52</v>
      </c>
      <c r="D97" s="2" t="s">
        <v>332</v>
      </c>
      <c r="E97" s="2" t="s">
        <v>132</v>
      </c>
      <c r="F97" s="39">
        <v>1</v>
      </c>
      <c r="G97" s="176">
        <v>902.9</v>
      </c>
      <c r="H97" s="176">
        <f t="shared" si="21"/>
        <v>1087.27</v>
      </c>
      <c r="I97" s="35">
        <f t="shared" si="22"/>
        <v>1087.27</v>
      </c>
    </row>
    <row r="98" spans="1:9" ht="31.5">
      <c r="A98" s="2" t="s">
        <v>333</v>
      </c>
      <c r="B98" s="2" t="s">
        <v>334</v>
      </c>
      <c r="C98" s="2" t="s">
        <v>52</v>
      </c>
      <c r="D98" s="2" t="s">
        <v>335</v>
      </c>
      <c r="E98" s="2" t="s">
        <v>132</v>
      </c>
      <c r="F98" s="39">
        <v>1</v>
      </c>
      <c r="G98" s="176">
        <v>417.78</v>
      </c>
      <c r="H98" s="176">
        <f t="shared" si="21"/>
        <v>503.09</v>
      </c>
      <c r="I98" s="35">
        <f t="shared" si="22"/>
        <v>503.09</v>
      </c>
    </row>
    <row r="99" spans="1:9" ht="78.75">
      <c r="A99" s="2" t="s">
        <v>336</v>
      </c>
      <c r="B99" s="2" t="s">
        <v>337</v>
      </c>
      <c r="C99" s="2" t="s">
        <v>52</v>
      </c>
      <c r="D99" s="2" t="s">
        <v>338</v>
      </c>
      <c r="E99" s="2" t="s">
        <v>132</v>
      </c>
      <c r="F99" s="39">
        <v>3</v>
      </c>
      <c r="G99" s="176">
        <v>990.09</v>
      </c>
      <c r="H99" s="176">
        <f t="shared" si="21"/>
        <v>1192.26</v>
      </c>
      <c r="I99" s="35">
        <f t="shared" si="22"/>
        <v>3576.78</v>
      </c>
    </row>
    <row r="100" spans="1:9" ht="63">
      <c r="A100" s="2" t="s">
        <v>339</v>
      </c>
      <c r="B100" s="2" t="s">
        <v>340</v>
      </c>
      <c r="C100" s="2" t="s">
        <v>52</v>
      </c>
      <c r="D100" s="2" t="s">
        <v>341</v>
      </c>
      <c r="E100" s="2" t="s">
        <v>132</v>
      </c>
      <c r="F100" s="39">
        <v>1</v>
      </c>
      <c r="G100" s="176">
        <v>644.46</v>
      </c>
      <c r="H100" s="176">
        <f t="shared" si="21"/>
        <v>776.05</v>
      </c>
      <c r="I100" s="35">
        <f t="shared" si="22"/>
        <v>776.05</v>
      </c>
    </row>
    <row r="101" spans="1:9" ht="63">
      <c r="A101" s="2" t="s">
        <v>342</v>
      </c>
      <c r="B101" s="2" t="s">
        <v>343</v>
      </c>
      <c r="C101" s="2" t="s">
        <v>52</v>
      </c>
      <c r="D101" s="2" t="s">
        <v>344</v>
      </c>
      <c r="E101" s="2" t="s">
        <v>132</v>
      </c>
      <c r="F101" s="39">
        <v>1</v>
      </c>
      <c r="G101" s="176">
        <v>558.05999999999995</v>
      </c>
      <c r="H101" s="176">
        <f t="shared" si="21"/>
        <v>672.01</v>
      </c>
      <c r="I101" s="35">
        <f t="shared" si="22"/>
        <v>672.01</v>
      </c>
    </row>
    <row r="102" spans="1:9" ht="31.5">
      <c r="A102" s="2" t="s">
        <v>345</v>
      </c>
      <c r="B102" s="2" t="s">
        <v>346</v>
      </c>
      <c r="C102" s="2" t="s">
        <v>52</v>
      </c>
      <c r="D102" s="2" t="s">
        <v>347</v>
      </c>
      <c r="E102" s="2" t="s">
        <v>132</v>
      </c>
      <c r="F102" s="39">
        <v>2</v>
      </c>
      <c r="G102" s="176">
        <v>544.35</v>
      </c>
      <c r="H102" s="176">
        <f t="shared" si="21"/>
        <v>655.5</v>
      </c>
      <c r="I102" s="35">
        <f t="shared" si="22"/>
        <v>1311</v>
      </c>
    </row>
    <row r="103" spans="1:9" ht="31.5">
      <c r="A103" s="2" t="s">
        <v>348</v>
      </c>
      <c r="B103" s="2" t="s">
        <v>349</v>
      </c>
      <c r="C103" s="2" t="s">
        <v>52</v>
      </c>
      <c r="D103" s="2" t="s">
        <v>350</v>
      </c>
      <c r="E103" s="2" t="s">
        <v>132</v>
      </c>
      <c r="F103" s="39">
        <v>2</v>
      </c>
      <c r="G103" s="176">
        <v>104.41</v>
      </c>
      <c r="H103" s="176">
        <f t="shared" si="21"/>
        <v>125.73</v>
      </c>
      <c r="I103" s="35">
        <f t="shared" si="22"/>
        <v>251.46</v>
      </c>
    </row>
    <row r="104" spans="1:9" ht="31.5">
      <c r="A104" s="2" t="s">
        <v>351</v>
      </c>
      <c r="B104" s="2" t="s">
        <v>352</v>
      </c>
      <c r="C104" s="2" t="s">
        <v>52</v>
      </c>
      <c r="D104" s="2" t="s">
        <v>353</v>
      </c>
      <c r="E104" s="2" t="s">
        <v>132</v>
      </c>
      <c r="F104" s="39">
        <v>1</v>
      </c>
      <c r="G104" s="176">
        <v>60.28</v>
      </c>
      <c r="H104" s="176">
        <f t="shared" si="21"/>
        <v>72.58</v>
      </c>
      <c r="I104" s="35">
        <f t="shared" si="22"/>
        <v>72.58</v>
      </c>
    </row>
    <row r="105" spans="1:9" ht="31.5">
      <c r="A105" s="2" t="s">
        <v>354</v>
      </c>
      <c r="B105" s="2" t="s">
        <v>355</v>
      </c>
      <c r="C105" s="2" t="s">
        <v>52</v>
      </c>
      <c r="D105" s="2" t="s">
        <v>356</v>
      </c>
      <c r="E105" s="2" t="s">
        <v>132</v>
      </c>
      <c r="F105" s="39">
        <v>5</v>
      </c>
      <c r="G105" s="176">
        <v>158.56</v>
      </c>
      <c r="H105" s="176">
        <f t="shared" si="21"/>
        <v>190.93</v>
      </c>
      <c r="I105" s="35">
        <f t="shared" si="22"/>
        <v>954.65</v>
      </c>
    </row>
    <row r="106" spans="1:9" ht="47.25">
      <c r="A106" s="2" t="s">
        <v>357</v>
      </c>
      <c r="B106" s="2" t="s">
        <v>358</v>
      </c>
      <c r="C106" s="2" t="s">
        <v>52</v>
      </c>
      <c r="D106" s="2" t="s">
        <v>359</v>
      </c>
      <c r="E106" s="2" t="s">
        <v>132</v>
      </c>
      <c r="F106" s="39">
        <v>1</v>
      </c>
      <c r="G106" s="176">
        <v>726.2</v>
      </c>
      <c r="H106" s="176">
        <f t="shared" si="21"/>
        <v>874.49</v>
      </c>
      <c r="I106" s="35">
        <f t="shared" si="22"/>
        <v>874.49</v>
      </c>
    </row>
    <row r="107" spans="1:9" ht="15.75">
      <c r="A107" s="2" t="s">
        <v>360</v>
      </c>
      <c r="B107" s="2" t="s">
        <v>361</v>
      </c>
      <c r="C107" s="2" t="s">
        <v>88</v>
      </c>
      <c r="D107" s="2" t="s">
        <v>362</v>
      </c>
      <c r="E107" s="2" t="s">
        <v>110</v>
      </c>
      <c r="F107" s="39">
        <v>3</v>
      </c>
      <c r="G107" s="176">
        <v>67.95</v>
      </c>
      <c r="H107" s="176">
        <f t="shared" si="21"/>
        <v>81.819999999999993</v>
      </c>
      <c r="I107" s="35">
        <f t="shared" si="22"/>
        <v>245.46</v>
      </c>
    </row>
    <row r="108" spans="1:9" ht="47.25">
      <c r="A108" s="2" t="s">
        <v>363</v>
      </c>
      <c r="B108" s="2" t="s">
        <v>364</v>
      </c>
      <c r="C108" s="2" t="s">
        <v>52</v>
      </c>
      <c r="D108" s="2" t="s">
        <v>365</v>
      </c>
      <c r="E108" s="2" t="s">
        <v>172</v>
      </c>
      <c r="F108" s="39">
        <v>30</v>
      </c>
      <c r="G108" s="176">
        <v>34.85</v>
      </c>
      <c r="H108" s="176">
        <f t="shared" si="21"/>
        <v>41.96</v>
      </c>
      <c r="I108" s="35">
        <f t="shared" si="22"/>
        <v>1258.8</v>
      </c>
    </row>
    <row r="109" spans="1:9" ht="15.75">
      <c r="A109" s="171" t="s">
        <v>366</v>
      </c>
      <c r="B109" s="171"/>
      <c r="C109" s="171"/>
      <c r="D109" s="171" t="s">
        <v>112</v>
      </c>
      <c r="E109" s="171"/>
      <c r="F109" s="173"/>
      <c r="G109" s="175"/>
      <c r="H109" s="175"/>
      <c r="I109" s="34">
        <f>SUM(I110:I112)</f>
        <v>21282.959999999999</v>
      </c>
    </row>
    <row r="110" spans="1:9" ht="47.25">
      <c r="A110" s="2" t="s">
        <v>367</v>
      </c>
      <c r="B110" s="2" t="s">
        <v>368</v>
      </c>
      <c r="C110" s="2" t="s">
        <v>52</v>
      </c>
      <c r="D110" s="2" t="s">
        <v>369</v>
      </c>
      <c r="E110" s="2" t="s">
        <v>132</v>
      </c>
      <c r="F110" s="39">
        <v>6</v>
      </c>
      <c r="G110" s="176">
        <v>2614.81</v>
      </c>
      <c r="H110" s="176">
        <f t="shared" ref="H110:H112" si="23">TRUNC(G110*1.2042,2)</f>
        <v>3148.75</v>
      </c>
      <c r="I110" s="35">
        <f t="shared" ref="I110:I112" si="24">TRUNC(H110*F110,2)</f>
        <v>18892.5</v>
      </c>
    </row>
    <row r="111" spans="1:9" ht="47.25">
      <c r="A111" s="2" t="s">
        <v>370</v>
      </c>
      <c r="B111" s="2" t="s">
        <v>371</v>
      </c>
      <c r="C111" s="2" t="s">
        <v>52</v>
      </c>
      <c r="D111" s="2" t="s">
        <v>372</v>
      </c>
      <c r="E111" s="2" t="s">
        <v>132</v>
      </c>
      <c r="F111" s="39">
        <v>11</v>
      </c>
      <c r="G111" s="176">
        <v>70.83</v>
      </c>
      <c r="H111" s="176">
        <f t="shared" si="23"/>
        <v>85.29</v>
      </c>
      <c r="I111" s="35">
        <f t="shared" si="24"/>
        <v>938.19</v>
      </c>
    </row>
    <row r="112" spans="1:9" ht="15.75">
      <c r="A112" s="2" t="s">
        <v>373</v>
      </c>
      <c r="B112" s="2" t="s">
        <v>374</v>
      </c>
      <c r="C112" s="2" t="s">
        <v>52</v>
      </c>
      <c r="D112" s="2" t="s">
        <v>375</v>
      </c>
      <c r="E112" s="2" t="s">
        <v>132</v>
      </c>
      <c r="F112" s="39">
        <v>1</v>
      </c>
      <c r="G112" s="176">
        <v>1206.01</v>
      </c>
      <c r="H112" s="176">
        <f t="shared" si="23"/>
        <v>1452.27</v>
      </c>
      <c r="I112" s="35">
        <f t="shared" si="24"/>
        <v>1452.27</v>
      </c>
    </row>
    <row r="113" spans="1:10" ht="15.75">
      <c r="A113" s="65" t="s">
        <v>18</v>
      </c>
      <c r="B113" s="66"/>
      <c r="C113" s="66"/>
      <c r="D113" s="66"/>
      <c r="E113" s="66"/>
      <c r="F113" s="66"/>
      <c r="G113" s="67"/>
      <c r="H113" s="68">
        <f>J122</f>
        <v>320368.69</v>
      </c>
      <c r="I113" s="68"/>
      <c r="J113" s="37" t="e">
        <f>SUM(I12,I16,I18,#REF!,#REF!,#REF!,#REF!,#REF!,#REF!,#REF!)</f>
        <v>#REF!</v>
      </c>
    </row>
    <row r="114" spans="1:10" ht="73.5" customHeight="1">
      <c r="A114" s="69" t="s">
        <v>383</v>
      </c>
      <c r="B114" s="69"/>
      <c r="C114" s="69"/>
      <c r="D114" s="69"/>
      <c r="E114" s="69"/>
      <c r="F114" s="69"/>
      <c r="G114" s="69"/>
      <c r="H114" s="69"/>
      <c r="I114" s="69"/>
      <c r="J114" s="1">
        <f>SUM(I37,I35,I33,I31,I29,I25,I21,I19,I12)</f>
        <v>70718.84</v>
      </c>
    </row>
    <row r="115" spans="1:10" ht="28.5" customHeight="1">
      <c r="A115" s="48" t="s">
        <v>378</v>
      </c>
      <c r="B115" s="48"/>
      <c r="C115" s="48"/>
      <c r="D115" s="48"/>
      <c r="E115" s="48"/>
      <c r="F115" s="48"/>
      <c r="G115" s="48"/>
      <c r="H115" s="48"/>
      <c r="I115" s="48"/>
    </row>
    <row r="116" spans="1:10">
      <c r="A116" s="40" t="s">
        <v>71</v>
      </c>
      <c r="B116" s="63"/>
      <c r="C116" s="63"/>
      <c r="D116" s="63"/>
      <c r="E116" s="63"/>
      <c r="F116" s="63"/>
      <c r="G116" s="63"/>
      <c r="H116" s="63"/>
      <c r="I116" s="63"/>
    </row>
    <row r="117" spans="1:10">
      <c r="A117" s="63"/>
      <c r="B117" s="63"/>
      <c r="C117" s="63"/>
      <c r="D117" s="63"/>
      <c r="E117" s="63"/>
      <c r="F117" s="63"/>
      <c r="G117" s="63"/>
      <c r="H117" s="63"/>
      <c r="I117" s="63"/>
    </row>
    <row r="118" spans="1:10">
      <c r="A118" s="63"/>
      <c r="B118" s="63"/>
      <c r="C118" s="63"/>
      <c r="D118" s="63"/>
      <c r="E118" s="63"/>
      <c r="F118" s="63"/>
      <c r="G118" s="63"/>
      <c r="H118" s="63"/>
      <c r="I118" s="63"/>
    </row>
    <row r="119" spans="1:10">
      <c r="A119" s="63"/>
      <c r="B119" s="63"/>
      <c r="C119" s="63"/>
      <c r="D119" s="63"/>
      <c r="E119" s="63"/>
      <c r="F119" s="63"/>
      <c r="G119" s="63"/>
      <c r="H119" s="63"/>
      <c r="I119" s="63"/>
    </row>
    <row r="120" spans="1:10">
      <c r="A120" s="63"/>
      <c r="B120" s="63"/>
      <c r="C120" s="63"/>
      <c r="D120" s="63"/>
      <c r="E120" s="63"/>
      <c r="F120" s="63"/>
      <c r="G120" s="63"/>
      <c r="H120" s="63"/>
      <c r="I120" s="63"/>
    </row>
    <row r="121" spans="1:10">
      <c r="A121" s="63"/>
      <c r="B121" s="63"/>
      <c r="C121" s="63"/>
      <c r="D121" s="63"/>
      <c r="E121" s="63"/>
      <c r="F121" s="63"/>
      <c r="G121" s="63"/>
      <c r="H121" s="63"/>
      <c r="I121" s="63"/>
    </row>
    <row r="122" spans="1:10">
      <c r="J122" s="37">
        <f>I12+I21+I23+I26+I35+I40+I46+I51+I57+I62+I72+I90+I109</f>
        <v>320368.69</v>
      </c>
    </row>
  </sheetData>
  <autoFilter ref="A11:I122" xr:uid="{CE34AA45-3C46-459B-8377-2C7B4C687E47}"/>
  <mergeCells count="13">
    <mergeCell ref="A10:I10"/>
    <mergeCell ref="A113:G113"/>
    <mergeCell ref="H113:I113"/>
    <mergeCell ref="A114:I114"/>
    <mergeCell ref="A115:I115"/>
    <mergeCell ref="A116:I121"/>
    <mergeCell ref="A1:G6"/>
    <mergeCell ref="H1:I6"/>
    <mergeCell ref="A7:G7"/>
    <mergeCell ref="H7:I8"/>
    <mergeCell ref="A8:G8"/>
    <mergeCell ref="A9:G9"/>
    <mergeCell ref="H9:I9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6" fitToHeight="0" orientation="portrait" r:id="rId1"/>
  <headerFooter scaleWithDoc="0">
    <oddHeader>&amp;L&amp;G&amp;C
&amp;G&amp;R
&amp;G</oddHeader>
    <oddFooter>&amp;C&amp;"Cambria,Regular"PREFEITURA MUNICIPAL DE MARAIAL – SECRETARIA DE INFRAESTRUTURA
Rua Dr. Jose Higino, 80, Centro, Maraial-PE, CEP 55405-000 | CNPJ 10.193.332/0001-93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503D-F1AF-4BBF-9C39-1785EEA79E1C}">
  <dimension ref="A1:J22"/>
  <sheetViews>
    <sheetView showOutlineSymbols="0" view="pageBreakPreview" topLeftCell="A2" zoomScale="60" zoomScaleNormal="70" workbookViewId="0">
      <selection activeCell="A15" sqref="A15:D15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9" customWidth="1"/>
    <col min="6" max="6" width="13" style="174" bestFit="1" customWidth="1"/>
    <col min="7" max="7" width="17" style="36" customWidth="1"/>
    <col min="8" max="8" width="16.875" style="36" customWidth="1"/>
    <col min="9" max="9" width="20.5" style="28" bestFit="1" customWidth="1"/>
    <col min="10" max="10" width="15.75" bestFit="1" customWidth="1"/>
    <col min="12" max="12" width="14.75" bestFit="1" customWidth="1"/>
  </cols>
  <sheetData>
    <row r="1" spans="1:10" ht="21.75" customHeight="1">
      <c r="A1" s="70" t="s">
        <v>379</v>
      </c>
      <c r="B1" s="70"/>
      <c r="C1" s="70"/>
      <c r="D1" s="70"/>
      <c r="E1" s="70"/>
      <c r="F1" s="70"/>
      <c r="G1" s="70"/>
      <c r="H1" s="114"/>
      <c r="I1" s="115"/>
      <c r="J1" s="115"/>
    </row>
    <row r="2" spans="1:10" ht="21.75" customHeight="1">
      <c r="A2" s="70"/>
      <c r="B2" s="70"/>
      <c r="C2" s="70"/>
      <c r="D2" s="70"/>
      <c r="E2" s="70"/>
      <c r="F2" s="70"/>
      <c r="G2" s="70"/>
      <c r="H2" s="114"/>
      <c r="I2" s="115"/>
      <c r="J2" s="115"/>
    </row>
    <row r="3" spans="1:10" ht="21.75" customHeight="1">
      <c r="A3" s="70"/>
      <c r="B3" s="70"/>
      <c r="C3" s="70"/>
      <c r="D3" s="70"/>
      <c r="E3" s="70"/>
      <c r="F3" s="70"/>
      <c r="G3" s="70"/>
      <c r="H3" s="114"/>
      <c r="I3" s="115"/>
      <c r="J3" s="115"/>
    </row>
    <row r="4" spans="1:10" ht="21.75" customHeight="1">
      <c r="A4" s="70"/>
      <c r="B4" s="70"/>
      <c r="C4" s="70"/>
      <c r="D4" s="70"/>
      <c r="E4" s="70"/>
      <c r="F4" s="70"/>
      <c r="G4" s="70"/>
      <c r="H4" s="114"/>
      <c r="I4" s="115"/>
      <c r="J4" s="115"/>
    </row>
    <row r="5" spans="1:10" ht="21.75" customHeight="1">
      <c r="A5" s="70"/>
      <c r="B5" s="70"/>
      <c r="C5" s="70"/>
      <c r="D5" s="70"/>
      <c r="E5" s="70"/>
      <c r="F5" s="70"/>
      <c r="G5" s="70"/>
      <c r="H5" s="114"/>
      <c r="I5" s="115"/>
      <c r="J5" s="115"/>
    </row>
    <row r="6" spans="1:10" ht="21.75" customHeight="1">
      <c r="A6" s="70"/>
      <c r="B6" s="70"/>
      <c r="C6" s="70"/>
      <c r="D6" s="70"/>
      <c r="E6" s="70"/>
      <c r="F6" s="70"/>
      <c r="G6" s="70"/>
      <c r="H6" s="114"/>
      <c r="I6" s="115"/>
      <c r="J6" s="115"/>
    </row>
    <row r="7" spans="1:10" ht="61.5" customHeight="1">
      <c r="A7" s="49" t="s">
        <v>118</v>
      </c>
      <c r="B7" s="50"/>
      <c r="C7" s="50"/>
      <c r="D7" s="50"/>
      <c r="E7" s="50"/>
      <c r="F7" s="50"/>
      <c r="G7" s="51"/>
      <c r="H7" s="187" t="s">
        <v>376</v>
      </c>
      <c r="I7" s="188"/>
      <c r="J7" s="188"/>
    </row>
    <row r="8" spans="1:10" ht="34.5" customHeight="1">
      <c r="A8" s="49" t="s">
        <v>119</v>
      </c>
      <c r="B8" s="50"/>
      <c r="C8" s="50"/>
      <c r="D8" s="50"/>
      <c r="E8" s="50"/>
      <c r="F8" s="50"/>
      <c r="G8" s="51"/>
      <c r="H8" s="187"/>
      <c r="I8" s="188"/>
      <c r="J8" s="188"/>
    </row>
    <row r="9" spans="1:10" ht="25.5" customHeight="1">
      <c r="A9" s="78" t="s">
        <v>72</v>
      </c>
      <c r="B9" s="79"/>
      <c r="C9" s="79"/>
      <c r="D9" s="79"/>
      <c r="E9" s="79"/>
      <c r="F9" s="79"/>
      <c r="G9" s="80"/>
      <c r="H9" s="189" t="s">
        <v>76</v>
      </c>
      <c r="I9" s="190"/>
      <c r="J9" s="190"/>
    </row>
    <row r="10" spans="1:10" ht="18">
      <c r="A10" s="191" t="s">
        <v>385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ht="30" customHeight="1">
      <c r="A11" s="9"/>
      <c r="B11" s="9" t="s">
        <v>1</v>
      </c>
      <c r="C11" s="9" t="s">
        <v>2</v>
      </c>
      <c r="D11" s="9" t="s">
        <v>3</v>
      </c>
      <c r="E11" s="179" t="s">
        <v>386</v>
      </c>
      <c r="F11" s="179"/>
      <c r="G11" s="9" t="s">
        <v>4</v>
      </c>
      <c r="H11" s="9" t="s">
        <v>5</v>
      </c>
      <c r="I11" s="180" t="s">
        <v>6</v>
      </c>
      <c r="J11" s="180" t="s">
        <v>8</v>
      </c>
    </row>
    <row r="12" spans="1:10" ht="31.5">
      <c r="A12" s="22" t="s">
        <v>387</v>
      </c>
      <c r="B12" s="22" t="s">
        <v>395</v>
      </c>
      <c r="C12" s="22" t="s">
        <v>388</v>
      </c>
      <c r="D12" s="22" t="s">
        <v>136</v>
      </c>
      <c r="E12" s="181" t="s">
        <v>389</v>
      </c>
      <c r="F12" s="181"/>
      <c r="G12" s="22" t="s">
        <v>139</v>
      </c>
      <c r="H12" s="182">
        <v>1</v>
      </c>
      <c r="I12" s="183">
        <f>H12*J12</f>
        <v>8002.17</v>
      </c>
      <c r="J12" s="183">
        <f>SUM(J13:J14)</f>
        <v>8002.17</v>
      </c>
    </row>
    <row r="13" spans="1:10" ht="47.25">
      <c r="A13" s="29" t="s">
        <v>390</v>
      </c>
      <c r="B13" s="29" t="s">
        <v>391</v>
      </c>
      <c r="C13" s="29" t="s">
        <v>52</v>
      </c>
      <c r="D13" s="29" t="s">
        <v>392</v>
      </c>
      <c r="E13" s="184" t="s">
        <v>389</v>
      </c>
      <c r="F13" s="184"/>
      <c r="G13" s="29" t="s">
        <v>139</v>
      </c>
      <c r="H13" s="185">
        <v>0.2</v>
      </c>
      <c r="I13" s="186">
        <v>21055.61</v>
      </c>
      <c r="J13" s="186">
        <f>TRUNC(I13*H13,2)</f>
        <v>4211.12</v>
      </c>
    </row>
    <row r="14" spans="1:10" ht="47.25">
      <c r="A14" s="29" t="s">
        <v>390</v>
      </c>
      <c r="B14" s="29" t="s">
        <v>393</v>
      </c>
      <c r="C14" s="29" t="s">
        <v>52</v>
      </c>
      <c r="D14" s="29" t="s">
        <v>394</v>
      </c>
      <c r="E14" s="184" t="s">
        <v>389</v>
      </c>
      <c r="F14" s="184"/>
      <c r="G14" s="29" t="s">
        <v>139</v>
      </c>
      <c r="H14" s="185">
        <v>0.6</v>
      </c>
      <c r="I14" s="186">
        <v>6318.43</v>
      </c>
      <c r="J14" s="186">
        <f>TRUNC(I14*H14,2)</f>
        <v>3791.05</v>
      </c>
    </row>
    <row r="15" spans="1:10" ht="28.5" customHeight="1">
      <c r="A15" s="48" t="s">
        <v>378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14.25" customHeight="1">
      <c r="A16" s="40" t="s">
        <v>71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4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4.2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4.2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>
      <c r="J22" s="37" t="e">
        <f>I12+#REF!+#REF!+#REF!+#REF!+#REF!+#REF!+#REF!+#REF!+#REF!+#REF!+#REF!+#REF!</f>
        <v>#REF!</v>
      </c>
    </row>
  </sheetData>
  <autoFilter ref="A11:I22" xr:uid="{CE34AA45-3C46-459B-8377-2C7B4C687E47}"/>
  <mergeCells count="14">
    <mergeCell ref="A16:J21"/>
    <mergeCell ref="A10:J10"/>
    <mergeCell ref="E11:F11"/>
    <mergeCell ref="E12:F12"/>
    <mergeCell ref="E13:F13"/>
    <mergeCell ref="E14:F14"/>
    <mergeCell ref="A15:J15"/>
    <mergeCell ref="A1:G6"/>
    <mergeCell ref="H1:J6"/>
    <mergeCell ref="A7:G7"/>
    <mergeCell ref="H7:J8"/>
    <mergeCell ref="A8:G8"/>
    <mergeCell ref="A9:G9"/>
    <mergeCell ref="H9:J9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2" fitToHeight="0" orientation="portrait" r:id="rId1"/>
  <headerFooter scaleWithDoc="0">
    <oddHeader>&amp;L&amp;G&amp;C
&amp;G&amp;R
&amp;G</oddHeader>
    <oddFooter>&amp;C&amp;"Cambria,Regular"PREFEITURA MUNICIPAL DE MARAIAL – SECRETARIA DE INFRAESTRUTURA
Rua Dr. Jose Higino, 80, Centro, Maraial-PE, CEP 55405-000 | CNPJ 10.193.332/0001-93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DFBE-62AB-4C1F-BB71-666F65A60AD1}">
  <dimension ref="A1:J42"/>
  <sheetViews>
    <sheetView showOutlineSymbols="0" view="pageBreakPreview" zoomScale="60" zoomScaleNormal="70" workbookViewId="0">
      <selection activeCell="A15" sqref="A15:D15"/>
    </sheetView>
  </sheetViews>
  <sheetFormatPr defaultRowHeight="14.25"/>
  <cols>
    <col min="1" max="1" width="10" bestFit="1" customWidth="1"/>
    <col min="2" max="2" width="12.75" customWidth="1"/>
    <col min="3" max="3" width="15.75" customWidth="1"/>
    <col min="4" max="4" width="64" customWidth="1"/>
    <col min="5" max="5" width="11.125" bestFit="1" customWidth="1"/>
    <col min="6" max="6" width="13" style="1" bestFit="1" customWidth="1"/>
    <col min="7" max="7" width="17" style="28" customWidth="1"/>
    <col min="8" max="8" width="14.375" style="28" customWidth="1"/>
    <col min="9" max="9" width="16.625" style="28" customWidth="1"/>
    <col min="10" max="10" width="12.25" bestFit="1" customWidth="1"/>
  </cols>
  <sheetData>
    <row r="1" spans="1:10" ht="21.75" customHeight="1">
      <c r="A1" s="177" t="s">
        <v>380</v>
      </c>
      <c r="B1" s="70"/>
      <c r="C1" s="70"/>
      <c r="D1" s="70"/>
      <c r="E1" s="70"/>
      <c r="F1" s="70"/>
      <c r="G1" s="70"/>
      <c r="H1" s="114"/>
      <c r="I1" s="115"/>
      <c r="J1" s="115"/>
    </row>
    <row r="2" spans="1:10" ht="21.75" customHeight="1">
      <c r="A2" s="70"/>
      <c r="B2" s="70"/>
      <c r="C2" s="70"/>
      <c r="D2" s="70"/>
      <c r="E2" s="70"/>
      <c r="F2" s="70"/>
      <c r="G2" s="70"/>
      <c r="H2" s="114"/>
      <c r="I2" s="115"/>
      <c r="J2" s="115"/>
    </row>
    <row r="3" spans="1:10" ht="21.75" customHeight="1">
      <c r="A3" s="70"/>
      <c r="B3" s="70"/>
      <c r="C3" s="70"/>
      <c r="D3" s="70"/>
      <c r="E3" s="70"/>
      <c r="F3" s="70"/>
      <c r="G3" s="70"/>
      <c r="H3" s="114"/>
      <c r="I3" s="115"/>
      <c r="J3" s="115"/>
    </row>
    <row r="4" spans="1:10" ht="21.75" customHeight="1">
      <c r="A4" s="70"/>
      <c r="B4" s="70"/>
      <c r="C4" s="70"/>
      <c r="D4" s="70"/>
      <c r="E4" s="70"/>
      <c r="F4" s="70"/>
      <c r="G4" s="70"/>
      <c r="H4" s="114"/>
      <c r="I4" s="115"/>
      <c r="J4" s="115"/>
    </row>
    <row r="5" spans="1:10" ht="21.75" customHeight="1">
      <c r="A5" s="70"/>
      <c r="B5" s="70"/>
      <c r="C5" s="70"/>
      <c r="D5" s="70"/>
      <c r="E5" s="70"/>
      <c r="F5" s="70"/>
      <c r="G5" s="70"/>
      <c r="H5" s="114"/>
      <c r="I5" s="115"/>
      <c r="J5" s="115"/>
    </row>
    <row r="6" spans="1:10" ht="21.75" customHeight="1">
      <c r="A6" s="113"/>
      <c r="B6" s="113"/>
      <c r="C6" s="113"/>
      <c r="D6" s="113"/>
      <c r="E6" s="113"/>
      <c r="F6" s="113"/>
      <c r="G6" s="113"/>
      <c r="H6" s="114"/>
      <c r="I6" s="115"/>
      <c r="J6" s="115"/>
    </row>
    <row r="7" spans="1:10" ht="77.25" customHeight="1">
      <c r="A7" s="118" t="str">
        <f>'ORC DES'!A7:D7</f>
        <v>OBJETO: CONTRATAÇÃO DE EMPRESA DE ENGENHARIA PARA EXECUÇÃO DE REFORMA DO PRÉDIO ONDE FUNCIONARÁ UMA CRECHE, LOCALIZADO NA RUA MANOEL NUNES VIANA, SN, ZONA URBANA, MUNICIPIO DE MARAIAL/PE.</v>
      </c>
      <c r="B7" s="118"/>
      <c r="C7" s="118"/>
      <c r="D7" s="118"/>
      <c r="E7" s="118"/>
      <c r="F7" s="118"/>
      <c r="G7" s="118"/>
      <c r="H7" s="116" t="str">
        <f>'ORC N DES'!H7:I8</f>
        <v>SINAPI - 11/2024 - Pernambuco; SEINFRA - CE 028; ORSE - SE 12/2024 E COMPOSIÇÃO PRÓPRIA (NÃO DESONERADA)</v>
      </c>
      <c r="I7" s="116"/>
      <c r="J7" s="116"/>
    </row>
    <row r="8" spans="1:10" ht="56.25" customHeight="1">
      <c r="A8" s="118" t="str">
        <f>'ORC DES'!A8:D8</f>
        <v>LOCAL: RUA MANOEL NUNES VIANA, SN, ZONA URBANA, MUNICIPIO DE MARAIAL/PE.</v>
      </c>
      <c r="B8" s="118"/>
      <c r="C8" s="118"/>
      <c r="D8" s="118"/>
      <c r="E8" s="118"/>
      <c r="F8" s="118"/>
      <c r="G8" s="118"/>
      <c r="H8" s="116"/>
      <c r="I8" s="116"/>
      <c r="J8" s="116"/>
    </row>
    <row r="9" spans="1:10" ht="25.5" customHeight="1">
      <c r="A9" s="118" t="str">
        <f>'ORC DES'!A9:D9</f>
        <v>CIDADE: MARAIAL/PE</v>
      </c>
      <c r="B9" s="118"/>
      <c r="C9" s="118"/>
      <c r="D9" s="118"/>
      <c r="E9" s="118"/>
      <c r="F9" s="118"/>
      <c r="G9" s="118"/>
      <c r="H9" s="117" t="str">
        <f>'ORC N DES'!H9:I9</f>
        <v xml:space="preserve"> BDI 20,42%</v>
      </c>
      <c r="I9" s="117"/>
      <c r="J9" s="117"/>
    </row>
    <row r="10" spans="1:10" s="3" customFormat="1" ht="36" customHeight="1">
      <c r="A10" s="95" t="s">
        <v>11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0" s="3" customFormat="1" ht="28.5" customHeight="1">
      <c r="A11" s="96" t="s">
        <v>19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s="3" customFormat="1" ht="34.5" customHeight="1">
      <c r="A12" s="97" t="s">
        <v>20</v>
      </c>
      <c r="B12" s="97"/>
      <c r="C12" s="97"/>
      <c r="D12" s="97"/>
      <c r="E12" s="97"/>
      <c r="F12" s="97"/>
      <c r="G12" s="97"/>
      <c r="H12" s="99" t="s">
        <v>21</v>
      </c>
      <c r="I12" s="100"/>
      <c r="J12" s="101"/>
    </row>
    <row r="13" spans="1:10" s="3" customFormat="1" ht="34.5" customHeight="1">
      <c r="A13" s="98" t="s">
        <v>65</v>
      </c>
      <c r="B13" s="98"/>
      <c r="C13" s="98"/>
      <c r="D13" s="98"/>
      <c r="E13" s="98"/>
      <c r="F13" s="98"/>
      <c r="G13" s="98"/>
      <c r="H13" s="98" t="s">
        <v>54</v>
      </c>
      <c r="I13" s="98"/>
      <c r="J13" s="98"/>
    </row>
    <row r="14" spans="1:10" s="3" customFormat="1" ht="15.75">
      <c r="A14" s="102"/>
      <c r="B14" s="103"/>
      <c r="C14" s="103"/>
      <c r="D14" s="103"/>
      <c r="E14" s="103"/>
      <c r="F14" s="103"/>
      <c r="G14" s="103"/>
      <c r="H14" s="103"/>
      <c r="I14" s="103"/>
      <c r="J14" s="104"/>
    </row>
    <row r="15" spans="1:10" s="3" customFormat="1" ht="27.75" customHeight="1">
      <c r="A15" s="105" t="s">
        <v>23</v>
      </c>
      <c r="B15" s="106"/>
      <c r="C15" s="106"/>
      <c r="D15" s="106"/>
      <c r="E15" s="106"/>
      <c r="F15" s="106"/>
      <c r="G15" s="106"/>
      <c r="H15" s="107"/>
      <c r="I15" s="108">
        <v>0.6</v>
      </c>
      <c r="J15" s="109"/>
    </row>
    <row r="16" spans="1:10" s="3" customFormat="1" ht="27.75" customHeight="1">
      <c r="A16" s="105" t="s">
        <v>24</v>
      </c>
      <c r="B16" s="106"/>
      <c r="C16" s="106"/>
      <c r="D16" s="106"/>
      <c r="E16" s="106"/>
      <c r="F16" s="106"/>
      <c r="G16" s="106"/>
      <c r="H16" s="107"/>
      <c r="I16" s="110">
        <v>0.05</v>
      </c>
      <c r="J16" s="111"/>
    </row>
    <row r="17" spans="1:10" s="3" customFormat="1" ht="15.75">
      <c r="A17" s="92"/>
      <c r="B17" s="93"/>
      <c r="C17" s="93"/>
      <c r="D17" s="93"/>
      <c r="E17" s="93"/>
      <c r="F17" s="93"/>
      <c r="G17" s="93"/>
      <c r="H17" s="93"/>
      <c r="I17" s="93"/>
      <c r="J17" s="94"/>
    </row>
    <row r="18" spans="1:10" s="3" customFormat="1" ht="15.75">
      <c r="A18" s="83" t="s">
        <v>25</v>
      </c>
      <c r="B18" s="84"/>
      <c r="C18" s="84"/>
      <c r="D18" s="85"/>
      <c r="E18" s="4" t="s">
        <v>26</v>
      </c>
      <c r="F18" s="83" t="s">
        <v>27</v>
      </c>
      <c r="G18" s="84"/>
      <c r="H18" s="84"/>
      <c r="I18" s="85"/>
      <c r="J18" s="5" t="s">
        <v>28</v>
      </c>
    </row>
    <row r="19" spans="1:10" s="3" customFormat="1" ht="15.75">
      <c r="A19" s="87"/>
      <c r="B19" s="88"/>
      <c r="C19" s="88"/>
      <c r="D19" s="88"/>
      <c r="E19" s="88"/>
      <c r="F19" s="88"/>
      <c r="G19" s="88"/>
      <c r="H19" s="88"/>
      <c r="I19" s="88"/>
      <c r="J19" s="89"/>
    </row>
    <row r="20" spans="1:10" s="3" customFormat="1" ht="37.5" customHeight="1">
      <c r="A20" s="90" t="s">
        <v>29</v>
      </c>
      <c r="B20" s="90"/>
      <c r="C20" s="90"/>
      <c r="D20" s="90"/>
      <c r="E20" s="6" t="s">
        <v>12</v>
      </c>
      <c r="F20" s="86">
        <v>3.5000000000000003E-2</v>
      </c>
      <c r="G20" s="86"/>
      <c r="H20" s="86"/>
      <c r="I20" s="86"/>
      <c r="J20" s="7" t="s">
        <v>30</v>
      </c>
    </row>
    <row r="21" spans="1:10" s="3" customFormat="1" ht="37.5" customHeight="1">
      <c r="A21" s="90" t="s">
        <v>31</v>
      </c>
      <c r="B21" s="90"/>
      <c r="C21" s="90"/>
      <c r="D21" s="90"/>
      <c r="E21" s="6" t="s">
        <v>32</v>
      </c>
      <c r="F21" s="86">
        <v>8.0000000000000002E-3</v>
      </c>
      <c r="G21" s="86"/>
      <c r="H21" s="86"/>
      <c r="I21" s="86"/>
      <c r="J21" s="7" t="s">
        <v>30</v>
      </c>
    </row>
    <row r="22" spans="1:10" s="3" customFormat="1" ht="37.5" customHeight="1">
      <c r="A22" s="90" t="s">
        <v>33</v>
      </c>
      <c r="B22" s="90"/>
      <c r="C22" s="90"/>
      <c r="D22" s="90"/>
      <c r="E22" s="6" t="s">
        <v>13</v>
      </c>
      <c r="F22" s="86">
        <v>9.7000000000000003E-3</v>
      </c>
      <c r="G22" s="86"/>
      <c r="H22" s="86"/>
      <c r="I22" s="86"/>
      <c r="J22" s="7" t="s">
        <v>30</v>
      </c>
    </row>
    <row r="23" spans="1:10" s="3" customFormat="1" ht="37.5" customHeight="1">
      <c r="A23" s="90" t="s">
        <v>34</v>
      </c>
      <c r="B23" s="90"/>
      <c r="C23" s="90"/>
      <c r="D23" s="90"/>
      <c r="E23" s="6" t="s">
        <v>14</v>
      </c>
      <c r="F23" s="86">
        <v>5.8999999999999999E-3</v>
      </c>
      <c r="G23" s="86"/>
      <c r="H23" s="86"/>
      <c r="I23" s="86"/>
      <c r="J23" s="7" t="s">
        <v>30</v>
      </c>
    </row>
    <row r="24" spans="1:10" s="3" customFormat="1" ht="37.5" customHeight="1">
      <c r="A24" s="90" t="s">
        <v>35</v>
      </c>
      <c r="B24" s="90"/>
      <c r="C24" s="90"/>
      <c r="D24" s="90"/>
      <c r="E24" s="6" t="s">
        <v>15</v>
      </c>
      <c r="F24" s="86">
        <v>6.1600000000000002E-2</v>
      </c>
      <c r="G24" s="86"/>
      <c r="H24" s="86"/>
      <c r="I24" s="86"/>
      <c r="J24" s="7" t="s">
        <v>30</v>
      </c>
    </row>
    <row r="25" spans="1:10" s="3" customFormat="1" ht="37.5" customHeight="1">
      <c r="A25" s="90" t="s">
        <v>36</v>
      </c>
      <c r="B25" s="90"/>
      <c r="C25" s="90"/>
      <c r="D25" s="90"/>
      <c r="E25" s="6" t="s">
        <v>37</v>
      </c>
      <c r="F25" s="86">
        <v>3.6499999999999998E-2</v>
      </c>
      <c r="G25" s="86"/>
      <c r="H25" s="86"/>
      <c r="I25" s="86"/>
      <c r="J25" s="7" t="s">
        <v>30</v>
      </c>
    </row>
    <row r="26" spans="1:10" s="3" customFormat="1" ht="37.5" customHeight="1">
      <c r="A26" s="90" t="s">
        <v>38</v>
      </c>
      <c r="B26" s="90"/>
      <c r="C26" s="90"/>
      <c r="D26" s="90"/>
      <c r="E26" s="6" t="s">
        <v>16</v>
      </c>
      <c r="F26" s="86">
        <v>0.03</v>
      </c>
      <c r="G26" s="86"/>
      <c r="H26" s="86"/>
      <c r="I26" s="86"/>
      <c r="J26" s="7" t="s">
        <v>30</v>
      </c>
    </row>
    <row r="27" spans="1:10" s="3" customFormat="1" ht="37.5" customHeight="1">
      <c r="A27" s="90" t="s">
        <v>39</v>
      </c>
      <c r="B27" s="90"/>
      <c r="C27" s="90"/>
      <c r="D27" s="90"/>
      <c r="E27" s="6" t="s">
        <v>17</v>
      </c>
      <c r="F27" s="86">
        <v>0</v>
      </c>
      <c r="G27" s="86"/>
      <c r="H27" s="86"/>
      <c r="I27" s="86"/>
      <c r="J27" s="7" t="s">
        <v>30</v>
      </c>
    </row>
    <row r="28" spans="1:10" s="3" customFormat="1" ht="37.5" customHeight="1">
      <c r="A28" s="112" t="s">
        <v>41</v>
      </c>
      <c r="B28" s="112"/>
      <c r="C28" s="112"/>
      <c r="D28" s="112"/>
      <c r="E28" s="4" t="s">
        <v>42</v>
      </c>
      <c r="F28" s="91">
        <f>((((1+F20+F21+F22)*(1+F23)*(1+F24))/(1-F25-F26-F27))-1)</f>
        <v>0.2042205070037495</v>
      </c>
      <c r="G28" s="91"/>
      <c r="H28" s="91"/>
      <c r="I28" s="91"/>
      <c r="J28" s="8" t="s">
        <v>40</v>
      </c>
    </row>
    <row r="29" spans="1:10" s="3" customFormat="1" ht="15.75">
      <c r="A29" s="87"/>
      <c r="B29" s="88"/>
      <c r="C29" s="88"/>
      <c r="D29" s="88"/>
      <c r="E29" s="88"/>
      <c r="F29" s="88"/>
      <c r="G29" s="88"/>
      <c r="H29" s="88"/>
      <c r="I29" s="88"/>
      <c r="J29" s="89"/>
    </row>
    <row r="30" spans="1:10" s="3" customFormat="1" ht="182.2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0" s="3" customFormat="1" ht="54" customHeight="1">
      <c r="A31" s="90" t="s">
        <v>67</v>
      </c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28.5" customHeight="1">
      <c r="A32" s="48" t="str">
        <f>'ORC DES'!A115:I115</f>
        <v>MARAIAL/PE, 26 DE DEZEMBRO DE 2024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>
      <c r="A33" s="81" t="str">
        <f>'ORC N DES'!A116</f>
        <v>MARCELO ADRIANO DE BARROS
ENGENHEIRO FISCAL DO MUNICIPIO DE MARAIAL/PE
CREA PE 182093801-8</v>
      </c>
      <c r="B33" s="81"/>
      <c r="C33" s="81"/>
      <c r="D33" s="81"/>
      <c r="E33" s="81"/>
      <c r="F33" s="81"/>
      <c r="G33" s="81"/>
      <c r="H33" s="81"/>
      <c r="I33" s="81"/>
      <c r="J33" s="81"/>
    </row>
    <row r="34" spans="1:10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0">
      <c r="A35" s="82"/>
      <c r="B35" s="82"/>
      <c r="C35" s="82"/>
      <c r="D35" s="82"/>
      <c r="E35" s="82"/>
      <c r="F35" s="82"/>
      <c r="G35" s="82"/>
      <c r="H35" s="82"/>
      <c r="I35" s="82"/>
      <c r="J35" s="82"/>
    </row>
    <row r="36" spans="1:10">
      <c r="A36" s="82"/>
      <c r="B36" s="82"/>
      <c r="C36" s="82"/>
      <c r="D36" s="82"/>
      <c r="E36" s="82"/>
      <c r="F36" s="82"/>
      <c r="G36" s="82"/>
      <c r="H36" s="82"/>
      <c r="I36" s="82"/>
      <c r="J36" s="82"/>
    </row>
    <row r="37" spans="1:10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0">
      <c r="A38" s="82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2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>
      <c r="A42" s="82"/>
      <c r="B42" s="82"/>
      <c r="C42" s="82"/>
      <c r="D42" s="82"/>
      <c r="E42" s="82"/>
      <c r="F42" s="82"/>
      <c r="G42" s="82"/>
      <c r="H42" s="82"/>
      <c r="I42" s="82"/>
      <c r="J42" s="82"/>
    </row>
  </sheetData>
  <mergeCells count="45">
    <mergeCell ref="A9:G9"/>
    <mergeCell ref="H9:J9"/>
    <mergeCell ref="A1:G6"/>
    <mergeCell ref="H1:J6"/>
    <mergeCell ref="A7:G7"/>
    <mergeCell ref="H7:J8"/>
    <mergeCell ref="A8:G8"/>
    <mergeCell ref="A10:J10"/>
    <mergeCell ref="A11:J11"/>
    <mergeCell ref="A12:G12"/>
    <mergeCell ref="H12:J12"/>
    <mergeCell ref="A13:G13"/>
    <mergeCell ref="H13:J13"/>
    <mergeCell ref="A21:D21"/>
    <mergeCell ref="F21:I21"/>
    <mergeCell ref="A14:J14"/>
    <mergeCell ref="A15:H15"/>
    <mergeCell ref="I15:J15"/>
    <mergeCell ref="A16:H16"/>
    <mergeCell ref="I16:J16"/>
    <mergeCell ref="A17:J17"/>
    <mergeCell ref="A18:D18"/>
    <mergeCell ref="F18:I18"/>
    <mergeCell ref="A19:J19"/>
    <mergeCell ref="A20:D20"/>
    <mergeCell ref="F20:I20"/>
    <mergeCell ref="A22:D22"/>
    <mergeCell ref="F22:I22"/>
    <mergeCell ref="A23:D23"/>
    <mergeCell ref="F23:I23"/>
    <mergeCell ref="A24:D24"/>
    <mergeCell ref="F24:I24"/>
    <mergeCell ref="A25:D25"/>
    <mergeCell ref="F25:I25"/>
    <mergeCell ref="A26:D26"/>
    <mergeCell ref="F26:I26"/>
    <mergeCell ref="A27:D27"/>
    <mergeCell ref="F27:I27"/>
    <mergeCell ref="A33:J42"/>
    <mergeCell ref="A28:D28"/>
    <mergeCell ref="F28:I28"/>
    <mergeCell ref="A29:J29"/>
    <mergeCell ref="A30:J30"/>
    <mergeCell ref="A31:J31"/>
    <mergeCell ref="A32:J32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44" fitToHeight="0" orientation="portrait" r:id="rId1"/>
  <headerFooter scaleWithDoc="0">
    <oddHeader>&amp;L&amp;G&amp;C
&amp;G&amp;R
&amp;G</oddHeader>
    <oddFooter>&amp;C&amp;"Cambria,Regular"PREFEITURA MUNICIPAL DE MARAIAL – SECRETARIA DE EDUCAÇÃO
Rua Dr. Jose Higino, 80, Centro, Maraial-PE, CEP 55405-000 | CNPJ 30.790.005/0001-26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30D7-0E47-46CB-A530-3F7342A5E84B}">
  <sheetPr>
    <pageSetUpPr fitToPage="1"/>
  </sheetPr>
  <dimension ref="A1:I50"/>
  <sheetViews>
    <sheetView showOutlineSymbols="0" view="pageBreakPreview" topLeftCell="A20" zoomScale="60" zoomScaleNormal="70" workbookViewId="0">
      <selection activeCell="A15" sqref="A15:D15"/>
    </sheetView>
  </sheetViews>
  <sheetFormatPr defaultRowHeight="15"/>
  <cols>
    <col min="1" max="1" width="8.5" style="18" customWidth="1"/>
    <col min="2" max="2" width="73.25" style="18" customWidth="1"/>
    <col min="3" max="3" width="22.625" style="18" customWidth="1"/>
    <col min="4" max="4" width="20.25" style="18" customWidth="1"/>
    <col min="5" max="5" width="20" style="18" bestFit="1" customWidth="1"/>
    <col min="6" max="7" width="19.5" style="18" bestFit="1" customWidth="1"/>
    <col min="8" max="8" width="25.125" style="18" bestFit="1" customWidth="1"/>
    <col min="9" max="16384" width="9" style="17"/>
  </cols>
  <sheetData>
    <row r="1" spans="1:9" ht="15" customHeight="1">
      <c r="A1" s="155" t="s">
        <v>380</v>
      </c>
      <c r="B1" s="55"/>
      <c r="C1" s="55"/>
      <c r="D1" s="56"/>
      <c r="E1" s="119"/>
      <c r="F1" s="120"/>
      <c r="G1" s="120"/>
      <c r="H1" s="121"/>
    </row>
    <row r="2" spans="1:9" ht="15" customHeight="1">
      <c r="A2" s="57"/>
      <c r="B2" s="58"/>
      <c r="C2" s="58"/>
      <c r="D2" s="59"/>
      <c r="E2" s="122"/>
      <c r="F2" s="178"/>
      <c r="G2" s="123"/>
      <c r="H2" s="124"/>
    </row>
    <row r="3" spans="1:9" ht="15" customHeight="1">
      <c r="A3" s="57"/>
      <c r="B3" s="58"/>
      <c r="C3" s="58"/>
      <c r="D3" s="59"/>
      <c r="E3" s="122"/>
      <c r="F3" s="178"/>
      <c r="G3" s="123"/>
      <c r="H3" s="124"/>
    </row>
    <row r="4" spans="1:9" ht="15" customHeight="1">
      <c r="A4" s="57"/>
      <c r="B4" s="58"/>
      <c r="C4" s="58"/>
      <c r="D4" s="59"/>
      <c r="E4" s="122"/>
      <c r="F4" s="178"/>
      <c r="G4" s="123"/>
      <c r="H4" s="124"/>
    </row>
    <row r="5" spans="1:9" ht="15" customHeight="1">
      <c r="A5" s="57"/>
      <c r="B5" s="58"/>
      <c r="C5" s="58"/>
      <c r="D5" s="59"/>
      <c r="E5" s="122"/>
      <c r="F5" s="178"/>
      <c r="G5" s="123"/>
      <c r="H5" s="124"/>
    </row>
    <row r="6" spans="1:9" ht="15" customHeight="1">
      <c r="A6" s="60"/>
      <c r="B6" s="61"/>
      <c r="C6" s="61"/>
      <c r="D6" s="62"/>
      <c r="E6" s="125"/>
      <c r="F6" s="126"/>
      <c r="G6" s="126"/>
      <c r="H6" s="127"/>
    </row>
    <row r="7" spans="1:9" ht="35.25" customHeight="1">
      <c r="A7" s="128" t="str">
        <f>'ORC DES'!A7:D7</f>
        <v>OBJETO: CONTRATAÇÃO DE EMPRESA DE ENGENHARIA PARA EXECUÇÃO DE REFORMA DO PRÉDIO ONDE FUNCIONARÁ UMA CRECHE, LOCALIZADO NA RUA MANOEL NUNES VIANA, SN, ZONA URBANA, MUNICIPIO DE MARAIAL/PE.</v>
      </c>
      <c r="B7" s="129"/>
      <c r="C7" s="129"/>
      <c r="D7" s="130"/>
      <c r="E7" s="131" t="str">
        <f>'ORC N DES'!H7</f>
        <v>SINAPI - 11/2024 - Pernambuco; SEINFRA - CE 028; ORSE - SE 12/2024 E COMPOSIÇÃO PRÓPRIA (NÃO DESONERADA)</v>
      </c>
      <c r="F7" s="132"/>
      <c r="G7" s="132"/>
      <c r="H7" s="133"/>
    </row>
    <row r="8" spans="1:9" ht="18" customHeight="1">
      <c r="A8" s="128" t="str">
        <f>'ORC DES'!A8:D8</f>
        <v>LOCAL: RUA MANOEL NUNES VIANA, SN, ZONA URBANA, MUNICIPIO DE MARAIAL/PE.</v>
      </c>
      <c r="B8" s="129"/>
      <c r="C8" s="129"/>
      <c r="D8" s="130"/>
      <c r="E8" s="134"/>
      <c r="F8" s="135"/>
      <c r="G8" s="135"/>
      <c r="H8" s="136"/>
    </row>
    <row r="9" spans="1:9" ht="23.25" customHeight="1">
      <c r="A9" s="128" t="str">
        <f>'ORC DES'!A9:D9</f>
        <v>CIDADE: MARAIAL/PE</v>
      </c>
      <c r="B9" s="129"/>
      <c r="C9" s="129"/>
      <c r="D9" s="130"/>
      <c r="E9" s="137" t="str">
        <f>'ORC N DES'!H9</f>
        <v xml:space="preserve"> BDI 20,42%</v>
      </c>
      <c r="F9" s="138"/>
      <c r="G9" s="138"/>
      <c r="H9" s="139"/>
    </row>
    <row r="10" spans="1:9" ht="18">
      <c r="A10" s="151" t="s">
        <v>43</v>
      </c>
      <c r="B10" s="151" t="s">
        <v>44</v>
      </c>
      <c r="C10" s="151" t="s">
        <v>10</v>
      </c>
      <c r="D10" s="151" t="s">
        <v>45</v>
      </c>
      <c r="E10" s="151" t="s">
        <v>46</v>
      </c>
      <c r="F10" s="151"/>
      <c r="G10" s="151"/>
      <c r="H10" s="151"/>
    </row>
    <row r="11" spans="1:9" ht="18">
      <c r="A11" s="151"/>
      <c r="B11" s="151"/>
      <c r="C11" s="151"/>
      <c r="D11" s="151"/>
      <c r="E11" s="23" t="s">
        <v>47</v>
      </c>
      <c r="F11" s="23" t="s">
        <v>55</v>
      </c>
      <c r="G11" s="23" t="s">
        <v>384</v>
      </c>
      <c r="H11" s="23" t="s">
        <v>48</v>
      </c>
    </row>
    <row r="12" spans="1:9" ht="18">
      <c r="A12" s="146">
        <v>1</v>
      </c>
      <c r="B12" s="147" t="str">
        <f>'ORC N DES'!D12</f>
        <v>SERVIÇOS PRELIMINARES</v>
      </c>
      <c r="C12" s="148">
        <f>'ORC N DES'!I12</f>
        <v>13799.470000000001</v>
      </c>
      <c r="D12" s="149">
        <f>C12/$C$38</f>
        <v>4.3073716098786061E-2</v>
      </c>
      <c r="E12" s="24">
        <f>C$12</f>
        <v>13799.470000000001</v>
      </c>
      <c r="F12" s="24"/>
      <c r="G12" s="24"/>
      <c r="H12" s="150">
        <f>SUM(E12:G12)</f>
        <v>13799.470000000001</v>
      </c>
    </row>
    <row r="13" spans="1:9" ht="18">
      <c r="A13" s="146"/>
      <c r="B13" s="147"/>
      <c r="C13" s="147"/>
      <c r="D13" s="149"/>
      <c r="E13" s="25">
        <f>E12/C$12</f>
        <v>1</v>
      </c>
      <c r="F13" s="25"/>
      <c r="G13" s="25"/>
      <c r="H13" s="150"/>
      <c r="I13" s="38">
        <f>SUM(E13:G13)</f>
        <v>1</v>
      </c>
    </row>
    <row r="14" spans="1:9" ht="18">
      <c r="A14" s="146">
        <v>2</v>
      </c>
      <c r="B14" s="147" t="str">
        <f>'ORC N DES'!D21</f>
        <v>ADMINISTRAÇÃO LOCAL</v>
      </c>
      <c r="C14" s="148">
        <f>'ORC N DES'!I21</f>
        <v>28908.63</v>
      </c>
      <c r="D14" s="149">
        <f>C14/$C$38</f>
        <v>9.0235503350842433E-2</v>
      </c>
      <c r="E14" s="24">
        <f>$C$14/3</f>
        <v>9636.2100000000009</v>
      </c>
      <c r="F14" s="24">
        <f>$C$14/3</f>
        <v>9636.2100000000009</v>
      </c>
      <c r="G14" s="24">
        <f>$C$14/3</f>
        <v>9636.2100000000009</v>
      </c>
      <c r="H14" s="150">
        <f>SUM(E14:G14)</f>
        <v>28908.630000000005</v>
      </c>
    </row>
    <row r="15" spans="1:9" ht="18">
      <c r="A15" s="146"/>
      <c r="B15" s="147"/>
      <c r="C15" s="147"/>
      <c r="D15" s="149"/>
      <c r="E15" s="25">
        <f>E14/$C$14</f>
        <v>0.33333333333333337</v>
      </c>
      <c r="F15" s="25">
        <f>F14/$C$14</f>
        <v>0.33333333333333337</v>
      </c>
      <c r="G15" s="25">
        <f>G14/$C$14</f>
        <v>0.33333333333333337</v>
      </c>
      <c r="H15" s="150"/>
      <c r="I15" s="38">
        <f>SUM(E15:G15)</f>
        <v>1</v>
      </c>
    </row>
    <row r="16" spans="1:9" ht="18">
      <c r="A16" s="146">
        <v>3</v>
      </c>
      <c r="B16" s="147" t="str">
        <f>'ORC N DES'!D23</f>
        <v>MOVIMENTO DE TERRA PARA FUNDAÇÕES - AREA EXTERNA</v>
      </c>
      <c r="C16" s="148">
        <f>'ORC N DES'!I23</f>
        <v>13875.18</v>
      </c>
      <c r="D16" s="149">
        <f>C16/$C$38</f>
        <v>4.3310037569526533E-2</v>
      </c>
      <c r="E16" s="24">
        <f>C16</f>
        <v>13875.18</v>
      </c>
      <c r="F16" s="24"/>
      <c r="G16" s="24"/>
      <c r="H16" s="150">
        <f>SUM(E16:G16)</f>
        <v>13875.18</v>
      </c>
    </row>
    <row r="17" spans="1:9" ht="18">
      <c r="A17" s="146"/>
      <c r="B17" s="147"/>
      <c r="C17" s="147"/>
      <c r="D17" s="149"/>
      <c r="E17" s="25">
        <f>E16/C16</f>
        <v>1</v>
      </c>
      <c r="F17" s="25"/>
      <c r="G17" s="25"/>
      <c r="H17" s="150"/>
      <c r="I17" s="38">
        <f>SUM(E17:G17)</f>
        <v>1</v>
      </c>
    </row>
    <row r="18" spans="1:9" ht="18">
      <c r="A18" s="146">
        <v>4</v>
      </c>
      <c r="B18" s="147" t="str">
        <f>'ORC N DES'!D26</f>
        <v>FUNDAÇÕES E PILARES</v>
      </c>
      <c r="C18" s="148">
        <f>'ORC N DES'!I26</f>
        <v>19674.490000000005</v>
      </c>
      <c r="D18" s="149">
        <f>C18/$C$38</f>
        <v>6.1412025001569302E-2</v>
      </c>
      <c r="E18" s="24">
        <f>$C$18*1</f>
        <v>19674.490000000005</v>
      </c>
      <c r="F18" s="24"/>
      <c r="G18" s="24"/>
      <c r="H18" s="150">
        <f>SUM(E18:G18)</f>
        <v>19674.490000000005</v>
      </c>
    </row>
    <row r="19" spans="1:9" ht="18">
      <c r="A19" s="146"/>
      <c r="B19" s="147"/>
      <c r="C19" s="147"/>
      <c r="D19" s="149"/>
      <c r="E19" s="25">
        <f>E18/$C$18</f>
        <v>1</v>
      </c>
      <c r="F19" s="25"/>
      <c r="G19" s="25"/>
      <c r="H19" s="150"/>
      <c r="I19" s="38">
        <f>SUM(E19:G19)</f>
        <v>1</v>
      </c>
    </row>
    <row r="20" spans="1:9" ht="18">
      <c r="A20" s="146">
        <v>5</v>
      </c>
      <c r="B20" s="147" t="str">
        <f>'ORC N DES'!D35</f>
        <v>ALVENARIA</v>
      </c>
      <c r="C20" s="148">
        <f>'ORC N DES'!I35</f>
        <v>19344.580000000002</v>
      </c>
      <c r="D20" s="149">
        <f>C20/$C$38</f>
        <v>6.0382242721659228E-2</v>
      </c>
      <c r="E20" s="24"/>
      <c r="F20" s="24">
        <f>$C$20</f>
        <v>19344.580000000002</v>
      </c>
      <c r="G20" s="24"/>
      <c r="H20" s="150">
        <f>SUM(E20:G20)</f>
        <v>19344.580000000002</v>
      </c>
    </row>
    <row r="21" spans="1:9" ht="18">
      <c r="A21" s="146"/>
      <c r="B21" s="147"/>
      <c r="C21" s="147"/>
      <c r="D21" s="149"/>
      <c r="E21" s="25"/>
      <c r="F21" s="25">
        <f>F20/$C$20</f>
        <v>1</v>
      </c>
      <c r="G21" s="25"/>
      <c r="H21" s="150"/>
      <c r="I21" s="38">
        <f>SUM(E21:G21)</f>
        <v>1</v>
      </c>
    </row>
    <row r="22" spans="1:9" ht="18">
      <c r="A22" s="146">
        <v>6</v>
      </c>
      <c r="B22" s="147" t="str">
        <f>'ORC N DES'!D40</f>
        <v>REVESTIMENTOS</v>
      </c>
      <c r="C22" s="148">
        <f>'ORC N DES'!I40</f>
        <v>34332.770000000004</v>
      </c>
      <c r="D22" s="149">
        <f>C22/$C$38</f>
        <v>0.10716643377353761</v>
      </c>
      <c r="E22" s="24"/>
      <c r="F22" s="24">
        <f>$C$22*0.5</f>
        <v>17166.385000000002</v>
      </c>
      <c r="G22" s="24">
        <f>$C$22*0.5</f>
        <v>17166.385000000002</v>
      </c>
      <c r="H22" s="150">
        <f>SUM(E22:G22)</f>
        <v>34332.770000000004</v>
      </c>
    </row>
    <row r="23" spans="1:9" ht="18">
      <c r="A23" s="146"/>
      <c r="B23" s="147"/>
      <c r="C23" s="147"/>
      <c r="D23" s="149"/>
      <c r="E23" s="25"/>
      <c r="F23" s="25">
        <f>F22/C22</f>
        <v>0.5</v>
      </c>
      <c r="G23" s="25">
        <f>G22/C22</f>
        <v>0.5</v>
      </c>
      <c r="H23" s="150"/>
      <c r="I23" s="38">
        <f>SUM(E23:G23)</f>
        <v>1</v>
      </c>
    </row>
    <row r="24" spans="1:9" ht="18">
      <c r="A24" s="146">
        <v>7</v>
      </c>
      <c r="B24" s="147" t="str">
        <f>'ORC N DES'!D46</f>
        <v>ESQUADRIAS</v>
      </c>
      <c r="C24" s="148">
        <f>'ORC N DES'!I46</f>
        <v>17332.149999999998</v>
      </c>
      <c r="D24" s="149">
        <f>C24/$C$38</f>
        <v>5.4100636363684597E-2</v>
      </c>
      <c r="E24" s="24"/>
      <c r="F24" s="24">
        <f>C24</f>
        <v>17332.149999999998</v>
      </c>
      <c r="G24" s="24"/>
      <c r="H24" s="150">
        <f>SUM(E24:G24)</f>
        <v>17332.149999999998</v>
      </c>
    </row>
    <row r="25" spans="1:9" ht="18">
      <c r="A25" s="146"/>
      <c r="B25" s="147"/>
      <c r="C25" s="147"/>
      <c r="D25" s="149"/>
      <c r="E25" s="25"/>
      <c r="F25" s="25">
        <f>F24/C24</f>
        <v>1</v>
      </c>
      <c r="G25" s="25"/>
      <c r="H25" s="150"/>
      <c r="I25" s="38">
        <f>SUM(E25:G25)</f>
        <v>1</v>
      </c>
    </row>
    <row r="26" spans="1:9" ht="18">
      <c r="A26" s="146">
        <v>8</v>
      </c>
      <c r="B26" s="147" t="str">
        <f>'ORC N DES'!D51</f>
        <v>COBERTURA</v>
      </c>
      <c r="C26" s="148">
        <f>'ORC N DES'!I51</f>
        <v>39802.070000000007</v>
      </c>
      <c r="D26" s="149">
        <f>C26/$C$38</f>
        <v>0.12423832678530479</v>
      </c>
      <c r="E26" s="24"/>
      <c r="F26" s="24">
        <f>C26*0.4</f>
        <v>15920.828000000003</v>
      </c>
      <c r="G26" s="24">
        <f>C26*0.6</f>
        <v>23881.242000000002</v>
      </c>
      <c r="H26" s="150">
        <f>SUM(E26:G26)</f>
        <v>39802.070000000007</v>
      </c>
    </row>
    <row r="27" spans="1:9" ht="18">
      <c r="A27" s="146"/>
      <c r="B27" s="147"/>
      <c r="C27" s="147"/>
      <c r="D27" s="149"/>
      <c r="E27" s="25"/>
      <c r="F27" s="25">
        <f>F26/C26</f>
        <v>0.4</v>
      </c>
      <c r="G27" s="25">
        <f>G26/C26</f>
        <v>0.6</v>
      </c>
      <c r="H27" s="150"/>
      <c r="I27" s="38">
        <f>SUM(E27:G27)</f>
        <v>1</v>
      </c>
    </row>
    <row r="28" spans="1:9" ht="18">
      <c r="A28" s="146">
        <v>9</v>
      </c>
      <c r="B28" s="147" t="str">
        <f>'ORC N DES'!D57</f>
        <v>PISO EXTERNO E AREA DE JARDIM</v>
      </c>
      <c r="C28" s="148">
        <f>'ORC N DES'!I57</f>
        <v>27006.74</v>
      </c>
      <c r="D28" s="149">
        <f>C28/$C$38</f>
        <v>8.4298936952921344E-2</v>
      </c>
      <c r="E28" s="24">
        <f>C28*0.7</f>
        <v>18904.718000000001</v>
      </c>
      <c r="F28" s="24">
        <f>C28*0.3</f>
        <v>8102.0219999999999</v>
      </c>
      <c r="G28" s="24"/>
      <c r="H28" s="150">
        <f>SUM(E28:G28)</f>
        <v>27006.74</v>
      </c>
    </row>
    <row r="29" spans="1:9" ht="18">
      <c r="A29" s="146"/>
      <c r="B29" s="147"/>
      <c r="C29" s="147"/>
      <c r="D29" s="149"/>
      <c r="E29" s="25">
        <f>E28/C28</f>
        <v>0.7</v>
      </c>
      <c r="F29" s="25">
        <f>F28/C28</f>
        <v>0.3</v>
      </c>
      <c r="G29" s="25"/>
      <c r="H29" s="150"/>
      <c r="I29" s="38">
        <f>SUM(E29:G29)</f>
        <v>1</v>
      </c>
    </row>
    <row r="30" spans="1:9" ht="18">
      <c r="A30" s="146">
        <v>10</v>
      </c>
      <c r="B30" s="147" t="str">
        <f>'ORC N DES'!D62</f>
        <v>PINTURA</v>
      </c>
      <c r="C30" s="148">
        <f>'ORC N DES'!I62</f>
        <v>48399.29</v>
      </c>
      <c r="D30" s="149">
        <f>C30/$C$38</f>
        <v>0.15107372071846348</v>
      </c>
      <c r="E30" s="24"/>
      <c r="F30" s="24"/>
      <c r="G30" s="24">
        <f>C30</f>
        <v>48399.29</v>
      </c>
      <c r="H30" s="150">
        <f>SUM(E30:G30)</f>
        <v>48399.29</v>
      </c>
    </row>
    <row r="31" spans="1:9" ht="18">
      <c r="A31" s="146"/>
      <c r="B31" s="147"/>
      <c r="C31" s="147"/>
      <c r="D31" s="149"/>
      <c r="E31" s="25"/>
      <c r="F31" s="25"/>
      <c r="G31" s="25">
        <v>1</v>
      </c>
      <c r="H31" s="150"/>
      <c r="I31" s="38">
        <f>SUM(E31:G31)</f>
        <v>1</v>
      </c>
    </row>
    <row r="32" spans="1:9" ht="18">
      <c r="A32" s="146">
        <v>11</v>
      </c>
      <c r="B32" s="147" t="str">
        <f>'ORC N DES'!D72</f>
        <v>INSTALAÇÕES ELETRICAS</v>
      </c>
      <c r="C32" s="148">
        <f>'ORC N DES'!I72</f>
        <v>22657.550000000003</v>
      </c>
      <c r="D32" s="149">
        <f>C32/$C$38</f>
        <v>7.0723359389458451E-2</v>
      </c>
      <c r="E32" s="24">
        <f>C32*0.5</f>
        <v>11328.775000000001</v>
      </c>
      <c r="F32" s="24">
        <f>C32*0.5</f>
        <v>11328.775000000001</v>
      </c>
      <c r="G32" s="24"/>
      <c r="H32" s="150">
        <f>SUM(E32:G32)</f>
        <v>22657.550000000003</v>
      </c>
    </row>
    <row r="33" spans="1:9" ht="18">
      <c r="A33" s="146"/>
      <c r="B33" s="147"/>
      <c r="C33" s="147"/>
      <c r="D33" s="149"/>
      <c r="E33" s="25">
        <f>E32/C32</f>
        <v>0.5</v>
      </c>
      <c r="F33" s="25">
        <f>F32/C32</f>
        <v>0.5</v>
      </c>
      <c r="G33" s="25"/>
      <c r="H33" s="150"/>
      <c r="I33" s="38">
        <f>SUM(E33:G33)</f>
        <v>1</v>
      </c>
    </row>
    <row r="34" spans="1:9" ht="18">
      <c r="A34" s="146">
        <v>12</v>
      </c>
      <c r="B34" s="147" t="str">
        <f>'ORC N DES'!D90</f>
        <v>INSTALAÇÕES HIDROSSANITARIAS</v>
      </c>
      <c r="C34" s="148">
        <f>'ORC N DES'!I90</f>
        <v>13952.809999999998</v>
      </c>
      <c r="D34" s="149">
        <f>C34/$C$38</f>
        <v>4.3552352135285126E-2</v>
      </c>
      <c r="E34" s="24"/>
      <c r="F34" s="24">
        <f>C34</f>
        <v>13952.809999999998</v>
      </c>
      <c r="G34" s="24"/>
      <c r="H34" s="150">
        <f>SUM(E34:G34)</f>
        <v>13952.809999999998</v>
      </c>
    </row>
    <row r="35" spans="1:9" ht="18">
      <c r="A35" s="146"/>
      <c r="B35" s="147"/>
      <c r="C35" s="147"/>
      <c r="D35" s="149"/>
      <c r="E35" s="25"/>
      <c r="F35" s="25">
        <v>1</v>
      </c>
      <c r="G35" s="25"/>
      <c r="H35" s="150"/>
      <c r="I35" s="38">
        <f>SUM(E35:G35)</f>
        <v>1</v>
      </c>
    </row>
    <row r="36" spans="1:9" ht="18">
      <c r="A36" s="146">
        <v>13</v>
      </c>
      <c r="B36" s="147" t="str">
        <f>'ORC N DES'!D109</f>
        <v>INSTALAÇÕES COMPLEMENTARES</v>
      </c>
      <c r="C36" s="148">
        <f>'ORC N DES'!I109</f>
        <v>21282.959999999999</v>
      </c>
      <c r="D36" s="149">
        <f>C36/$C$38</f>
        <v>6.6432709138961113E-2</v>
      </c>
      <c r="E36" s="24"/>
      <c r="F36" s="24"/>
      <c r="G36" s="24">
        <f>C36</f>
        <v>21282.959999999999</v>
      </c>
      <c r="H36" s="150">
        <f>SUM(E36:G36)</f>
        <v>21282.959999999999</v>
      </c>
    </row>
    <row r="37" spans="1:9" ht="18">
      <c r="A37" s="146"/>
      <c r="B37" s="147"/>
      <c r="C37" s="147"/>
      <c r="D37" s="149"/>
      <c r="E37" s="25"/>
      <c r="F37" s="25"/>
      <c r="G37" s="25">
        <v>1</v>
      </c>
      <c r="H37" s="150"/>
      <c r="I37" s="38">
        <f>SUM(E37:G37)</f>
        <v>1</v>
      </c>
    </row>
    <row r="38" spans="1:9" s="19" customFormat="1" ht="21.75" customHeight="1">
      <c r="A38" s="142" t="s">
        <v>18</v>
      </c>
      <c r="B38" s="142"/>
      <c r="C38" s="26">
        <f>SUM(C12:C37)</f>
        <v>320368.69</v>
      </c>
      <c r="D38" s="27">
        <f>SUM(D12:D37)</f>
        <v>1</v>
      </c>
      <c r="E38" s="26">
        <f>E12+E14+E16+E18+E20+E22+E24+E34+E36+E32+E30+E28+E26</f>
        <v>87218.842999999993</v>
      </c>
      <c r="F38" s="26">
        <f>F12+F14+F16+F18+F20+F22+F24+F34+F36+F32+F30+F28+F26</f>
        <v>112783.76000000001</v>
      </c>
      <c r="G38" s="26">
        <f>G12+G14+G16+G18+G20+G22+G24+G34+G36+G32+G30+G28+G26</f>
        <v>120366.087</v>
      </c>
      <c r="H38" s="26">
        <f>SUM(H12:H37)</f>
        <v>320368.69</v>
      </c>
    </row>
    <row r="39" spans="1:9" s="19" customFormat="1" ht="21.75" customHeight="1">
      <c r="A39" s="143" t="s">
        <v>49</v>
      </c>
      <c r="B39" s="143"/>
      <c r="C39" s="143"/>
      <c r="D39" s="143"/>
      <c r="E39" s="26">
        <f>E38</f>
        <v>87218.842999999993</v>
      </c>
      <c r="F39" s="26">
        <f>F38+E39</f>
        <v>200002.603</v>
      </c>
      <c r="G39" s="26">
        <f>G38+F39</f>
        <v>320368.69</v>
      </c>
      <c r="H39" s="144"/>
    </row>
    <row r="40" spans="1:9" s="19" customFormat="1" ht="21.75" customHeight="1">
      <c r="A40" s="143" t="s">
        <v>50</v>
      </c>
      <c r="B40" s="143"/>
      <c r="C40" s="143"/>
      <c r="D40" s="143"/>
      <c r="E40" s="27">
        <f>E39/$H$38</f>
        <v>0.27224521534860346</v>
      </c>
      <c r="F40" s="27">
        <f>F39/$H$38</f>
        <v>0.62428885606767626</v>
      </c>
      <c r="G40" s="27">
        <f>G39/$H$38</f>
        <v>1</v>
      </c>
      <c r="H40" s="144"/>
    </row>
    <row r="41" spans="1:9" s="19" customFormat="1" ht="39.75" customHeight="1">
      <c r="A41" s="145" t="str">
        <f>'ORC N DES'!A114:I114</f>
        <v>IMPORTA O PRESENTE ORÇAMENTO O VALOR DE R$ 320.368,69 (TREZENTOS E VINTE MIL E TREZENTOS E SESSENTA E OITO REAIS E SESSENTA E NOVE CENTAVOS).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PREÇOS BASEADOS NA TABELA - SINAPI - 11/2024 - Pernambuco; SEINFRA - CE 028; ORSE - SE 12/2024 E COMPOSIÇÃO PRÓPRIA (NAO DESONERADA) - COM BDI DE 20,42%</v>
      </c>
      <c r="B41" s="145"/>
      <c r="C41" s="145"/>
      <c r="D41" s="145"/>
      <c r="E41" s="145"/>
      <c r="F41" s="145"/>
      <c r="G41" s="145"/>
      <c r="H41" s="145"/>
    </row>
    <row r="42" spans="1:9" s="19" customFormat="1" ht="18">
      <c r="A42" s="141" t="str">
        <f>'ORC DES'!A115:I115</f>
        <v>MARAIAL/PE, 26 DE DEZEMBRO DE 2024</v>
      </c>
      <c r="B42" s="141"/>
      <c r="C42" s="141"/>
      <c r="D42" s="141"/>
      <c r="E42" s="141"/>
      <c r="F42" s="141"/>
      <c r="G42" s="141"/>
      <c r="H42" s="141"/>
    </row>
    <row r="43" spans="1:9">
      <c r="A43" s="140" t="str">
        <f>'ORC N DES'!A116</f>
        <v>MARCELO ADRIANO DE BARROS
ENGENHEIRO FISCAL DO MUNICIPIO DE MARAIAL/PE
CREA PE 182093801-8</v>
      </c>
      <c r="B43" s="140"/>
      <c r="C43" s="140"/>
      <c r="D43" s="140"/>
      <c r="E43" s="140"/>
      <c r="F43" s="140"/>
      <c r="G43" s="140"/>
      <c r="H43" s="140"/>
    </row>
    <row r="44" spans="1:9">
      <c r="A44" s="140"/>
      <c r="B44" s="140"/>
      <c r="C44" s="140"/>
      <c r="D44" s="140"/>
      <c r="E44" s="140"/>
      <c r="F44" s="140"/>
      <c r="G44" s="140"/>
      <c r="H44" s="140"/>
    </row>
    <row r="45" spans="1:9">
      <c r="A45" s="140"/>
      <c r="B45" s="140"/>
      <c r="C45" s="140"/>
      <c r="D45" s="140"/>
      <c r="E45" s="140"/>
      <c r="F45" s="140"/>
      <c r="G45" s="140"/>
      <c r="H45" s="140"/>
    </row>
    <row r="46" spans="1:9" s="18" customFormat="1" ht="6.75" customHeight="1">
      <c r="A46" s="140"/>
      <c r="B46" s="140"/>
      <c r="C46" s="140"/>
      <c r="D46" s="140"/>
      <c r="E46" s="140"/>
      <c r="F46" s="140"/>
      <c r="G46" s="140"/>
      <c r="H46" s="140"/>
    </row>
    <row r="47" spans="1:9" hidden="1">
      <c r="A47" s="140"/>
      <c r="B47" s="140"/>
      <c r="C47" s="140"/>
      <c r="D47" s="140"/>
      <c r="E47" s="140"/>
      <c r="F47" s="140"/>
      <c r="G47" s="140"/>
      <c r="H47" s="140"/>
    </row>
    <row r="48" spans="1:9" ht="4.5" hidden="1" customHeight="1">
      <c r="A48" s="140"/>
      <c r="B48" s="140"/>
      <c r="C48" s="140"/>
      <c r="D48" s="140"/>
      <c r="E48" s="140"/>
      <c r="F48" s="140"/>
      <c r="G48" s="140"/>
      <c r="H48" s="140"/>
    </row>
    <row r="49" spans="1:8" ht="9" customHeight="1">
      <c r="A49" s="140"/>
      <c r="B49" s="140"/>
      <c r="C49" s="140"/>
      <c r="D49" s="140"/>
      <c r="E49" s="140"/>
      <c r="F49" s="140"/>
      <c r="G49" s="140"/>
      <c r="H49" s="140"/>
    </row>
    <row r="50" spans="1:8">
      <c r="A50" s="140"/>
      <c r="B50" s="140"/>
      <c r="C50" s="140"/>
      <c r="D50" s="140"/>
      <c r="E50" s="140"/>
      <c r="F50" s="140"/>
      <c r="G50" s="140"/>
      <c r="H50" s="140"/>
    </row>
  </sheetData>
  <mergeCells count="84"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C10:C11"/>
    <mergeCell ref="D10:D11"/>
    <mergeCell ref="E10:H10"/>
    <mergeCell ref="A10:A11"/>
    <mergeCell ref="B10:B11"/>
    <mergeCell ref="A12:A13"/>
    <mergeCell ref="B12:B13"/>
    <mergeCell ref="C12:C13"/>
    <mergeCell ref="D12:D13"/>
    <mergeCell ref="H12:H13"/>
    <mergeCell ref="A43:H50"/>
    <mergeCell ref="A42:H42"/>
    <mergeCell ref="A38:B38"/>
    <mergeCell ref="A39:D39"/>
    <mergeCell ref="H39:H40"/>
    <mergeCell ref="A40:D40"/>
    <mergeCell ref="A41:H41"/>
    <mergeCell ref="A1:D6"/>
    <mergeCell ref="A7:D7"/>
    <mergeCell ref="A8:D8"/>
    <mergeCell ref="A9:D9"/>
    <mergeCell ref="E1:H6"/>
    <mergeCell ref="E7:H8"/>
    <mergeCell ref="E9:H9"/>
  </mergeCells>
  <phoneticPr fontId="29" type="noConversion"/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39" fitToHeight="0" orientation="portrait" r:id="rId1"/>
  <headerFooter scaleWithDoc="0">
    <oddHeader>&amp;L&amp;G&amp;C
&amp;G&amp;R
&amp;G</oddHeader>
    <oddFooter>&amp;C&amp;"Cambria,Regular"PREFEITURA MUNICIPAL DE MARAIAL – SECRETARIA DE EDUCAÇÃO
Rua Dr. Jose Higino, 80, Centro, Maraial-PE, CEP 55405-000 | CNPJ 30.790.005/0001-26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7AAA-7971-4D91-B9B3-7526317E3F59}">
  <dimension ref="A1:G22"/>
  <sheetViews>
    <sheetView showOutlineSymbols="0" view="pageBreakPreview" zoomScale="95" zoomScaleNormal="70" zoomScaleSheetLayoutView="95" workbookViewId="0">
      <selection activeCell="A15" sqref="A15:D15"/>
    </sheetView>
  </sheetViews>
  <sheetFormatPr defaultRowHeight="15"/>
  <cols>
    <col min="1" max="1" width="13.625" style="21" customWidth="1"/>
    <col min="2" max="2" width="12.125" style="21" customWidth="1"/>
    <col min="3" max="3" width="12.75" style="21" customWidth="1"/>
    <col min="4" max="4" width="34.75" style="21" customWidth="1"/>
    <col min="5" max="5" width="3.75" style="21" customWidth="1"/>
    <col min="6" max="6" width="13.25" style="21" customWidth="1"/>
    <col min="7" max="7" width="15.5" style="21" customWidth="1"/>
    <col min="8" max="8" width="8.625" style="20" bestFit="1" customWidth="1"/>
    <col min="9" max="16384" width="9" style="20"/>
  </cols>
  <sheetData>
    <row r="1" spans="1:7" ht="15" customHeight="1">
      <c r="A1" s="155" t="s">
        <v>381</v>
      </c>
      <c r="B1" s="156"/>
      <c r="C1" s="156"/>
      <c r="D1" s="156"/>
      <c r="E1" s="157"/>
      <c r="F1" s="154"/>
      <c r="G1" s="154"/>
    </row>
    <row r="2" spans="1:7" ht="15" customHeight="1">
      <c r="A2" s="158"/>
      <c r="B2" s="159"/>
      <c r="C2" s="159"/>
      <c r="D2" s="159"/>
      <c r="E2" s="160"/>
      <c r="F2" s="154"/>
      <c r="G2" s="154"/>
    </row>
    <row r="3" spans="1:7" ht="15" customHeight="1">
      <c r="A3" s="158"/>
      <c r="B3" s="159"/>
      <c r="C3" s="159"/>
      <c r="D3" s="159"/>
      <c r="E3" s="160"/>
      <c r="F3" s="154"/>
      <c r="G3" s="154"/>
    </row>
    <row r="4" spans="1:7" ht="15" customHeight="1">
      <c r="A4" s="158"/>
      <c r="B4" s="159"/>
      <c r="C4" s="159"/>
      <c r="D4" s="159"/>
      <c r="E4" s="160"/>
      <c r="F4" s="154"/>
      <c r="G4" s="154"/>
    </row>
    <row r="5" spans="1:7" ht="15" customHeight="1">
      <c r="A5" s="158"/>
      <c r="B5" s="159"/>
      <c r="C5" s="159"/>
      <c r="D5" s="159"/>
      <c r="E5" s="160"/>
      <c r="F5" s="154"/>
      <c r="G5" s="154"/>
    </row>
    <row r="6" spans="1:7" ht="15" customHeight="1">
      <c r="A6" s="161"/>
      <c r="B6" s="162"/>
      <c r="C6" s="162"/>
      <c r="D6" s="162"/>
      <c r="E6" s="163"/>
      <c r="F6" s="154"/>
      <c r="G6" s="154"/>
    </row>
    <row r="7" spans="1:7" ht="69" customHeight="1">
      <c r="A7" s="118" t="str">
        <f>'ORC DES'!A7:D7</f>
        <v>OBJETO: CONTRATAÇÃO DE EMPRESA DE ENGENHARIA PARA EXECUÇÃO DE REFORMA DO PRÉDIO ONDE FUNCIONARÁ UMA CRECHE, LOCALIZADO NA RUA MANOEL NUNES VIANA, SN, ZONA URBANA, MUNICIPIO DE MARAIAL/PE.</v>
      </c>
      <c r="B7" s="118"/>
      <c r="C7" s="118"/>
      <c r="D7" s="118"/>
      <c r="E7" s="118"/>
      <c r="F7" s="118"/>
      <c r="G7" s="118"/>
    </row>
    <row r="8" spans="1:7" ht="47.25" customHeight="1">
      <c r="A8" s="118" t="str">
        <f>'ORC DES'!A8:D8</f>
        <v>LOCAL: RUA MANOEL NUNES VIANA, SN, ZONA URBANA, MUNICIPIO DE MARAIAL/PE.</v>
      </c>
      <c r="B8" s="118"/>
      <c r="C8" s="118"/>
      <c r="D8" s="118"/>
      <c r="E8" s="118"/>
      <c r="F8" s="118"/>
      <c r="G8" s="118"/>
    </row>
    <row r="9" spans="1:7" ht="23.25" customHeight="1">
      <c r="A9" s="118" t="str">
        <f>'ORC DES'!A9:D9</f>
        <v>CIDADE: MARAIAL/PE</v>
      </c>
      <c r="B9" s="118"/>
      <c r="C9" s="118"/>
      <c r="D9" s="118"/>
      <c r="E9" s="118"/>
      <c r="F9" s="118"/>
      <c r="G9" s="118"/>
    </row>
    <row r="10" spans="1:7" ht="18">
      <c r="A10" s="153" t="s">
        <v>51</v>
      </c>
      <c r="B10" s="153"/>
      <c r="C10" s="153"/>
      <c r="D10" s="153"/>
      <c r="E10" s="153"/>
      <c r="F10" s="153"/>
      <c r="G10" s="153"/>
    </row>
    <row r="11" spans="1:7" ht="15" customHeight="1">
      <c r="A11" s="164" t="s">
        <v>70</v>
      </c>
      <c r="B11" s="164"/>
      <c r="C11" s="164"/>
      <c r="D11" s="164"/>
      <c r="E11" s="164"/>
      <c r="F11" s="164"/>
      <c r="G11" s="164"/>
    </row>
    <row r="12" spans="1:7" ht="408.95" customHeight="1">
      <c r="A12" s="165"/>
      <c r="B12" s="166"/>
      <c r="C12" s="166"/>
      <c r="D12" s="166"/>
      <c r="E12" s="166"/>
      <c r="F12" s="166"/>
      <c r="G12" s="167"/>
    </row>
    <row r="13" spans="1:7" ht="266.25" customHeight="1">
      <c r="A13" s="168"/>
      <c r="B13" s="169"/>
      <c r="C13" s="169"/>
      <c r="D13" s="169"/>
      <c r="E13" s="169"/>
      <c r="F13" s="169"/>
      <c r="G13" s="170"/>
    </row>
    <row r="14" spans="1:7" ht="22.5" customHeight="1">
      <c r="A14" s="48" t="str">
        <f>'ORC DES'!A115:I115</f>
        <v>MARAIAL/PE, 26 DE DEZEMBRO DE 2024</v>
      </c>
      <c r="B14" s="48"/>
      <c r="C14" s="48"/>
      <c r="D14" s="48"/>
      <c r="E14" s="48"/>
      <c r="F14" s="48"/>
      <c r="G14" s="48"/>
    </row>
    <row r="15" spans="1:7">
      <c r="A15" s="152" t="str">
        <f>CRONOGRAMA!A43</f>
        <v>MARCELO ADRIANO DE BARROS
ENGENHEIRO FISCAL DO MUNICIPIO DE MARAIAL/PE
CREA PE 182093801-8</v>
      </c>
      <c r="B15" s="152"/>
      <c r="C15" s="152"/>
      <c r="D15" s="152"/>
      <c r="E15" s="152"/>
      <c r="F15" s="152"/>
      <c r="G15" s="152"/>
    </row>
    <row r="16" spans="1:7">
      <c r="A16" s="152"/>
      <c r="B16" s="152"/>
      <c r="C16" s="152"/>
      <c r="D16" s="152"/>
      <c r="E16" s="152"/>
      <c r="F16" s="152"/>
      <c r="G16" s="152"/>
    </row>
    <row r="17" spans="1:7">
      <c r="A17" s="152"/>
      <c r="B17" s="152"/>
      <c r="C17" s="152"/>
      <c r="D17" s="152"/>
      <c r="E17" s="152"/>
      <c r="F17" s="152"/>
      <c r="G17" s="152"/>
    </row>
    <row r="18" spans="1:7">
      <c r="A18" s="152"/>
      <c r="B18" s="152"/>
      <c r="C18" s="152"/>
      <c r="D18" s="152"/>
      <c r="E18" s="152"/>
      <c r="F18" s="152"/>
      <c r="G18" s="152"/>
    </row>
    <row r="19" spans="1:7">
      <c r="A19" s="152"/>
      <c r="B19" s="152"/>
      <c r="C19" s="152"/>
      <c r="D19" s="152"/>
      <c r="E19" s="152"/>
      <c r="F19" s="152"/>
      <c r="G19" s="152"/>
    </row>
    <row r="20" spans="1:7">
      <c r="A20" s="152"/>
      <c r="B20" s="152"/>
      <c r="C20" s="152"/>
      <c r="D20" s="152"/>
      <c r="E20" s="152"/>
      <c r="F20" s="152"/>
      <c r="G20" s="152"/>
    </row>
    <row r="21" spans="1:7">
      <c r="A21" s="152"/>
      <c r="B21" s="152"/>
      <c r="C21" s="152"/>
      <c r="D21" s="152"/>
      <c r="E21" s="152"/>
      <c r="F21" s="152"/>
      <c r="G21" s="152"/>
    </row>
    <row r="22" spans="1:7">
      <c r="A22" s="152"/>
      <c r="B22" s="152"/>
      <c r="C22" s="152"/>
      <c r="D22" s="152"/>
      <c r="E22" s="152"/>
      <c r="F22" s="152"/>
      <c r="G22" s="152"/>
    </row>
  </sheetData>
  <mergeCells count="10">
    <mergeCell ref="A15:G22"/>
    <mergeCell ref="A14:G14"/>
    <mergeCell ref="A10:G10"/>
    <mergeCell ref="F1:G6"/>
    <mergeCell ref="A7:G7"/>
    <mergeCell ref="A8:G8"/>
    <mergeCell ref="A9:G9"/>
    <mergeCell ref="A1:E6"/>
    <mergeCell ref="A11:G11"/>
    <mergeCell ref="A12:G13"/>
  </mergeCells>
  <printOptions horizontalCentered="1" verticalCentered="1"/>
  <pageMargins left="0.59055118110236227" right="0.59055118110236227" top="1.5748031496062993" bottom="0.78740157480314965" header="0.39370078740157483" footer="0.39370078740157483"/>
  <pageSetup paperSize="9" scale="62" fitToHeight="0" orientation="portrait" r:id="rId1"/>
  <headerFooter scaleWithDoc="0">
    <oddHeader>&amp;L&amp;G&amp;C
&amp;G&amp;R
&amp;G</oddHeader>
    <oddFooter>&amp;C&amp;"Cambria,Regular"PREFEITURA MUNICIPAL DE MARAIAL – SECRETARIA DE EDUCAÇÃO
Rua Dr. Jose Higino, 80, Centro, Maraial-PE, CEP 55405-000 | CNPJ 30.790.005/0001-26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ORC MAIS VANT</vt:lpstr>
      <vt:lpstr>ORC DES</vt:lpstr>
      <vt:lpstr>CPU DES</vt:lpstr>
      <vt:lpstr>BDI DES</vt:lpstr>
      <vt:lpstr>ORC N DES</vt:lpstr>
      <vt:lpstr>CPU N DES</vt:lpstr>
      <vt:lpstr>BDI N DES</vt:lpstr>
      <vt:lpstr>CRONOGRAMA</vt:lpstr>
      <vt:lpstr>ENCARGOS SOCIAIS</vt:lpstr>
      <vt:lpstr>'BDI DES'!Area_de_impressao</vt:lpstr>
      <vt:lpstr>'BDI N DES'!Area_de_impressao</vt:lpstr>
      <vt:lpstr>'CPU DES'!Area_de_impressao</vt:lpstr>
      <vt:lpstr>'CPU N DES'!Area_de_impressao</vt:lpstr>
      <vt:lpstr>CRONOGRAMA!Area_de_impressao</vt:lpstr>
      <vt:lpstr>'ENCARGOS SOCIAIS'!Area_de_impressao</vt:lpstr>
      <vt:lpstr>'ORC DES'!Area_de_impressao</vt:lpstr>
      <vt:lpstr>'ORC MAIS VANT'!Area_de_impressao</vt:lpstr>
      <vt:lpstr>'ORC N DES'!Area_de_impressao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Marília Marlúcia Santos Cavalcanti</cp:lastModifiedBy>
  <cp:revision>0</cp:revision>
  <cp:lastPrinted>2024-12-26T16:59:05Z</cp:lastPrinted>
  <dcterms:created xsi:type="dcterms:W3CDTF">2021-07-18T00:15:15Z</dcterms:created>
  <dcterms:modified xsi:type="dcterms:W3CDTF">2024-12-26T17:28:01Z</dcterms:modified>
</cp:coreProperties>
</file>